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5.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codeName="ThisWorkbook"/>
  <mc:AlternateContent xmlns:mc="http://schemas.openxmlformats.org/markup-compatibility/2006">
    <mc:Choice Requires="x15">
      <x15ac:absPath xmlns:x15ac="http://schemas.microsoft.com/office/spreadsheetml/2010/11/ac" url="M:\_Sedex Stakeholder Forum\SSF Workstreams-projects\Continuous Improvement Cycle Program\7. Working Groups - Projects\9. Impact Assessment\1. Final tool for members\"/>
    </mc:Choice>
  </mc:AlternateContent>
  <xr:revisionPtr revIDLastSave="0" documentId="8_{20C33CF1-E0C4-4434-9287-818E5CA06B11}" xr6:coauthVersionLast="31" xr6:coauthVersionMax="31" xr10:uidLastSave="{00000000-0000-0000-0000-000000000000}"/>
  <bookViews>
    <workbookView xWindow="0" yWindow="0" windowWidth="23040" windowHeight="8784" tabRatio="683" activeTab="6" xr2:uid="{00000000-000D-0000-FFFF-FFFF00000000}"/>
  </bookViews>
  <sheets>
    <sheet name="Results 1 - all workers" sheetId="20" r:id="rId1"/>
    <sheet name="Results 2 - all workers" sheetId="21" r:id="rId2"/>
    <sheet name="Results by sex" sheetId="24" r:id="rId3"/>
    <sheet name="Results by nationality" sheetId="26" r:id="rId4"/>
    <sheet name="Results by contract" sheetId="27" r:id="rId5"/>
    <sheet name="Business KPIs" sheetId="15" r:id="rId6"/>
    <sheet name="Data" sheetId="17" r:id="rId7"/>
  </sheets>
  <definedNames>
    <definedName name="_xlnm._FilterDatabase" localSheetId="6" hidden="1">Data!$A$4:$R$11</definedName>
    <definedName name="adsffsdf">Data!#REF!</definedName>
    <definedName name="AgeGroup" localSheetId="4">Data!#REF!</definedName>
    <definedName name="AgeGroup" localSheetId="3">Data!#REF!</definedName>
    <definedName name="AgeGroup" localSheetId="2">Data!#REF!</definedName>
    <definedName name="AgeGroup">Data!#REF!</definedName>
    <definedName name="ContractType">Data!$D$8:$D$1048576</definedName>
    <definedName name="ds">Data!#REF!</definedName>
    <definedName name="Nationality">Data!$C$8:$C$1048576</definedName>
    <definedName name="Question1">Data!$G$8:$G$1048576</definedName>
    <definedName name="Question10" localSheetId="4">Data!#REF!</definedName>
    <definedName name="Question10" localSheetId="3">Data!#REF!</definedName>
    <definedName name="Question10" localSheetId="2">Data!#REF!</definedName>
    <definedName name="Question10">Data!#REF!</definedName>
    <definedName name="Question11" localSheetId="4">Data!#REF!</definedName>
    <definedName name="Question11" localSheetId="3">Data!#REF!</definedName>
    <definedName name="Question11" localSheetId="2">Data!#REF!</definedName>
    <definedName name="Question11">Data!#REF!</definedName>
    <definedName name="Question12" localSheetId="4">Data!#REF!</definedName>
    <definedName name="Question12" localSheetId="3">Data!#REF!</definedName>
    <definedName name="Question12" localSheetId="2">Data!#REF!</definedName>
    <definedName name="Question12">Data!#REF!</definedName>
    <definedName name="Question13" localSheetId="4">Data!#REF!</definedName>
    <definedName name="Question13" localSheetId="3">Data!#REF!</definedName>
    <definedName name="Question13" localSheetId="2">Data!#REF!</definedName>
    <definedName name="Question13">Data!#REF!</definedName>
    <definedName name="Question14" localSheetId="4">Data!#REF!</definedName>
    <definedName name="Question14" localSheetId="3">Data!#REF!</definedName>
    <definedName name="Question14" localSheetId="2">Data!#REF!</definedName>
    <definedName name="Question14">Data!#REF!</definedName>
    <definedName name="Question19">Data!$K$8:$K$1048576</definedName>
    <definedName name="Question2">Data!$H$8:$H$1048576</definedName>
    <definedName name="Question20">Data!$L$8:$L$1048576</definedName>
    <definedName name="Question21">Data!$N$8:$N$1048576</definedName>
    <definedName name="Question22">Data!$O$8:$O$1048576</definedName>
    <definedName name="Question23">Data!$P$8:$P$1048576</definedName>
    <definedName name="Question24">Data!$Q$8:$Q$1048576</definedName>
    <definedName name="Question25">Data!$R$8:$R$1048576</definedName>
    <definedName name="Question26" localSheetId="4">Data!#REF!</definedName>
    <definedName name="Question26" localSheetId="3">Data!#REF!</definedName>
    <definedName name="Question26" localSheetId="2">Data!#REF!</definedName>
    <definedName name="Question26">Data!#REF!</definedName>
    <definedName name="Question27" localSheetId="4">Data!#REF!</definedName>
    <definedName name="Question27" localSheetId="3">Data!#REF!</definedName>
    <definedName name="Question27" localSheetId="2">Data!#REF!</definedName>
    <definedName name="Question27">Data!#REF!</definedName>
    <definedName name="Question28" localSheetId="4">Data!#REF!</definedName>
    <definedName name="Question28" localSheetId="3">Data!#REF!</definedName>
    <definedName name="Question28" localSheetId="2">Data!#REF!</definedName>
    <definedName name="Question28">Data!#REF!</definedName>
    <definedName name="Question29" localSheetId="4">Data!#REF!</definedName>
    <definedName name="Question29" localSheetId="3">Data!#REF!</definedName>
    <definedName name="Question29" localSheetId="2">Data!#REF!</definedName>
    <definedName name="Question29">Data!#REF!</definedName>
    <definedName name="Question3">Data!$I$8:$I$1048576</definedName>
    <definedName name="Question30" localSheetId="4">Data!#REF!</definedName>
    <definedName name="Question30" localSheetId="3">Data!#REF!</definedName>
    <definedName name="Question30" localSheetId="2">Data!#REF!</definedName>
    <definedName name="Question30">Data!#REF!</definedName>
    <definedName name="Question31" localSheetId="4">Data!#REF!</definedName>
    <definedName name="Question31" localSheetId="3">Data!#REF!</definedName>
    <definedName name="Question31" localSheetId="2">Data!#REF!</definedName>
    <definedName name="Question31">Data!#REF!</definedName>
    <definedName name="Question4">Data!$J$8:$J$1048576</definedName>
    <definedName name="Question5" localSheetId="4">Data!#REF!</definedName>
    <definedName name="Question5" localSheetId="3">Data!#REF!</definedName>
    <definedName name="Question5" localSheetId="2">Data!#REF!</definedName>
    <definedName name="Question5">Data!#REF!</definedName>
    <definedName name="Question6" localSheetId="4">Data!#REF!</definedName>
    <definedName name="Question6" localSheetId="3">Data!#REF!</definedName>
    <definedName name="Question6" localSheetId="2">Data!#REF!</definedName>
    <definedName name="Question6">Data!#REF!</definedName>
    <definedName name="Question7" localSheetId="4">Data!#REF!</definedName>
    <definedName name="Question7" localSheetId="3">Data!#REF!</definedName>
    <definedName name="Question7" localSheetId="2">Data!#REF!</definedName>
    <definedName name="Question7">Data!#REF!</definedName>
    <definedName name="Question8" localSheetId="4">Data!#REF!</definedName>
    <definedName name="Question8" localSheetId="3">Data!#REF!</definedName>
    <definedName name="Question8" localSheetId="2">Data!#REF!</definedName>
    <definedName name="Question8">Data!#REF!</definedName>
    <definedName name="Question9" localSheetId="4">Data!#REF!</definedName>
    <definedName name="Question9" localSheetId="3">Data!#REF!</definedName>
    <definedName name="Question9" localSheetId="2">Data!#REF!</definedName>
    <definedName name="Question9">Data!#REF!</definedName>
    <definedName name="Sex">Data!$B$8:$B$1048576</definedName>
  </definedNames>
  <calcPr calcId="179017"/>
</workbook>
</file>

<file path=xl/calcChain.xml><?xml version="1.0" encoding="utf-8"?>
<calcChain xmlns="http://schemas.openxmlformats.org/spreadsheetml/2006/main">
  <c r="D25" i="20" l="1"/>
  <c r="D24" i="20"/>
  <c r="D23" i="20"/>
  <c r="D22" i="20"/>
  <c r="D21" i="20"/>
  <c r="D19" i="20"/>
  <c r="D20" i="20"/>
  <c r="K21" i="20" l="1"/>
  <c r="K19" i="20"/>
  <c r="K20" i="20"/>
  <c r="G34" i="20"/>
  <c r="S20" i="27" l="1"/>
  <c r="F20" i="27"/>
  <c r="AF21" i="26"/>
  <c r="S21" i="26"/>
  <c r="F21" i="26"/>
  <c r="S20" i="24"/>
  <c r="F20" i="24"/>
  <c r="G8" i="21"/>
  <c r="H8" i="21"/>
  <c r="F32" i="20"/>
  <c r="T32" i="27" l="1"/>
  <c r="S32" i="27"/>
  <c r="R32" i="27"/>
  <c r="T31" i="27"/>
  <c r="S31" i="27"/>
  <c r="R31" i="27"/>
  <c r="T30" i="27"/>
  <c r="S30" i="27"/>
  <c r="R30" i="27"/>
  <c r="T29" i="27"/>
  <c r="S29" i="27"/>
  <c r="R29" i="27"/>
  <c r="T27" i="27"/>
  <c r="S27" i="27"/>
  <c r="R27" i="27"/>
  <c r="T26" i="27"/>
  <c r="S26" i="27"/>
  <c r="R26" i="27"/>
  <c r="T25" i="27"/>
  <c r="S25" i="27"/>
  <c r="R25" i="27"/>
  <c r="T24" i="27"/>
  <c r="S24" i="27"/>
  <c r="R24" i="27"/>
  <c r="T22" i="27"/>
  <c r="T23" i="27" s="1"/>
  <c r="S22" i="27"/>
  <c r="R22" i="27"/>
  <c r="S21" i="27"/>
  <c r="R21" i="27"/>
  <c r="R20" i="27"/>
  <c r="S19" i="27"/>
  <c r="R19" i="27"/>
  <c r="T17" i="27"/>
  <c r="S17" i="27"/>
  <c r="R17" i="27"/>
  <c r="T16" i="27"/>
  <c r="S16" i="27"/>
  <c r="R16" i="27"/>
  <c r="G32" i="27"/>
  <c r="F32" i="27"/>
  <c r="E32" i="27"/>
  <c r="G31" i="27"/>
  <c r="F31" i="27"/>
  <c r="E31" i="27"/>
  <c r="G30" i="27"/>
  <c r="F30" i="27"/>
  <c r="E30" i="27"/>
  <c r="G29" i="27"/>
  <c r="F29" i="27"/>
  <c r="E29" i="27"/>
  <c r="G27" i="27"/>
  <c r="F27" i="27"/>
  <c r="E27" i="27"/>
  <c r="G26" i="27"/>
  <c r="F26" i="27"/>
  <c r="E26" i="27"/>
  <c r="G25" i="27"/>
  <c r="F25" i="27"/>
  <c r="E25" i="27"/>
  <c r="G24" i="27"/>
  <c r="F24" i="27"/>
  <c r="E24" i="27"/>
  <c r="G22" i="27"/>
  <c r="G23" i="27" s="1"/>
  <c r="F22" i="27"/>
  <c r="E22" i="27"/>
  <c r="F21" i="27"/>
  <c r="E21" i="27"/>
  <c r="E20" i="27"/>
  <c r="F19" i="27"/>
  <c r="E19" i="27"/>
  <c r="G17" i="27"/>
  <c r="F17" i="27"/>
  <c r="E17" i="27"/>
  <c r="G16" i="27"/>
  <c r="F16" i="27"/>
  <c r="E16" i="27"/>
  <c r="AE18" i="26"/>
  <c r="AE20" i="26"/>
  <c r="AE21" i="26"/>
  <c r="AE22" i="26"/>
  <c r="AE23" i="26"/>
  <c r="AE25" i="26"/>
  <c r="AE26" i="26"/>
  <c r="AE27" i="26"/>
  <c r="AE28" i="26"/>
  <c r="AE30" i="26"/>
  <c r="AE31" i="26"/>
  <c r="AE32" i="26"/>
  <c r="AE33" i="26"/>
  <c r="AG33" i="26"/>
  <c r="AF33" i="26"/>
  <c r="AG32" i="26"/>
  <c r="AF32" i="26"/>
  <c r="AG31" i="26"/>
  <c r="AF31" i="26"/>
  <c r="AG30" i="26"/>
  <c r="AF30" i="26"/>
  <c r="AG28" i="26"/>
  <c r="AF28" i="26"/>
  <c r="AG27" i="26"/>
  <c r="AF27" i="26"/>
  <c r="AG26" i="26"/>
  <c r="AF26" i="26"/>
  <c r="AG25" i="26"/>
  <c r="AF25" i="26"/>
  <c r="AG23" i="26"/>
  <c r="AG24" i="26" s="1"/>
  <c r="AF23" i="26"/>
  <c r="AF22" i="26"/>
  <c r="AF20" i="26"/>
  <c r="AG18" i="26"/>
  <c r="AF18" i="26"/>
  <c r="AG17" i="26"/>
  <c r="AF17" i="26"/>
  <c r="AE17" i="26"/>
  <c r="T33" i="26"/>
  <c r="S33" i="26"/>
  <c r="R33" i="26"/>
  <c r="T32" i="26"/>
  <c r="S32" i="26"/>
  <c r="R32" i="26"/>
  <c r="T31" i="26"/>
  <c r="S31" i="26"/>
  <c r="R31" i="26"/>
  <c r="T30" i="26"/>
  <c r="S30" i="26"/>
  <c r="R30" i="26"/>
  <c r="T28" i="26"/>
  <c r="S28" i="26"/>
  <c r="R28" i="26"/>
  <c r="T27" i="26"/>
  <c r="S27" i="26"/>
  <c r="R27" i="26"/>
  <c r="T26" i="26"/>
  <c r="S26" i="26"/>
  <c r="R26" i="26"/>
  <c r="T25" i="26"/>
  <c r="S25" i="26"/>
  <c r="R25" i="26"/>
  <c r="T23" i="26"/>
  <c r="T24" i="26" s="1"/>
  <c r="S23" i="26"/>
  <c r="R23" i="26"/>
  <c r="S22" i="26"/>
  <c r="R22" i="26"/>
  <c r="R21" i="26"/>
  <c r="S20" i="26"/>
  <c r="R20" i="26"/>
  <c r="T18" i="26"/>
  <c r="S18" i="26"/>
  <c r="R18" i="26"/>
  <c r="T17" i="26"/>
  <c r="S17" i="26"/>
  <c r="R17" i="26"/>
  <c r="G33" i="26"/>
  <c r="F33" i="26"/>
  <c r="E33" i="26"/>
  <c r="G32" i="26"/>
  <c r="F32" i="26"/>
  <c r="E32" i="26"/>
  <c r="G31" i="26"/>
  <c r="F31" i="26"/>
  <c r="E31" i="26"/>
  <c r="G30" i="26"/>
  <c r="F30" i="26"/>
  <c r="E30" i="26"/>
  <c r="G28" i="26"/>
  <c r="F28" i="26"/>
  <c r="E28" i="26"/>
  <c r="G27" i="26"/>
  <c r="F27" i="26"/>
  <c r="E27" i="26"/>
  <c r="G26" i="26"/>
  <c r="F26" i="26"/>
  <c r="E26" i="26"/>
  <c r="G25" i="26"/>
  <c r="F25" i="26"/>
  <c r="E25" i="26"/>
  <c r="G23" i="26"/>
  <c r="G24" i="26" s="1"/>
  <c r="F23" i="26"/>
  <c r="E23" i="26"/>
  <c r="F22" i="26"/>
  <c r="E22" i="26"/>
  <c r="E21" i="26"/>
  <c r="F20" i="26"/>
  <c r="E20" i="26"/>
  <c r="G18" i="26"/>
  <c r="F18" i="26"/>
  <c r="E18" i="26"/>
  <c r="G17" i="26"/>
  <c r="F17" i="26"/>
  <c r="E17" i="26"/>
  <c r="G33" i="27" l="1"/>
  <c r="R34" i="26"/>
  <c r="AG19" i="26"/>
  <c r="E33" i="27"/>
  <c r="G18" i="27"/>
  <c r="G28" i="27"/>
  <c r="Q32" i="27"/>
  <c r="W32" i="27" s="1"/>
  <c r="R18" i="27"/>
  <c r="F23" i="27"/>
  <c r="E18" i="27"/>
  <c r="R33" i="27"/>
  <c r="F18" i="27"/>
  <c r="T18" i="27"/>
  <c r="T28" i="27"/>
  <c r="F33" i="27"/>
  <c r="T33" i="27"/>
  <c r="D19" i="27"/>
  <c r="I19" i="27" s="1"/>
  <c r="D21" i="27"/>
  <c r="I21" i="27" s="1"/>
  <c r="V32" i="27"/>
  <c r="S18" i="27"/>
  <c r="Q20" i="27"/>
  <c r="U20" i="27" s="1"/>
  <c r="X20" i="27" s="1"/>
  <c r="S33" i="27"/>
  <c r="D16" i="27"/>
  <c r="I16" i="27" s="1"/>
  <c r="Q16" i="27"/>
  <c r="V16" i="27" s="1"/>
  <c r="D17" i="27"/>
  <c r="I17" i="27" s="1"/>
  <c r="Q17" i="27"/>
  <c r="V17" i="27" s="1"/>
  <c r="E23" i="27"/>
  <c r="R23" i="27"/>
  <c r="E28" i="27"/>
  <c r="D24" i="27"/>
  <c r="J24" i="27" s="1"/>
  <c r="D20" i="27"/>
  <c r="H20" i="27" s="1"/>
  <c r="K20" i="27" s="1"/>
  <c r="Q21" i="27"/>
  <c r="V21" i="27" s="1"/>
  <c r="Q22" i="27"/>
  <c r="V22" i="27" s="1"/>
  <c r="S23" i="27"/>
  <c r="F28" i="27"/>
  <c r="R28" i="27"/>
  <c r="Q24" i="27"/>
  <c r="U24" i="27" s="1"/>
  <c r="X24" i="27" s="1"/>
  <c r="S28" i="27"/>
  <c r="Q19" i="27"/>
  <c r="V19" i="27" s="1"/>
  <c r="D22" i="27"/>
  <c r="J22" i="27" s="1"/>
  <c r="D25" i="27"/>
  <c r="J25" i="27" s="1"/>
  <c r="Q25" i="27"/>
  <c r="W25" i="27" s="1"/>
  <c r="D26" i="27"/>
  <c r="J26" i="27" s="1"/>
  <c r="Q26" i="27"/>
  <c r="W26" i="27" s="1"/>
  <c r="D27" i="27"/>
  <c r="J27" i="27" s="1"/>
  <c r="Q27" i="27"/>
  <c r="W27" i="27" s="1"/>
  <c r="D29" i="27"/>
  <c r="J29" i="27" s="1"/>
  <c r="Q29" i="27"/>
  <c r="W29" i="27" s="1"/>
  <c r="D30" i="27"/>
  <c r="J30" i="27" s="1"/>
  <c r="Q30" i="27"/>
  <c r="W30" i="27" s="1"/>
  <c r="D31" i="27"/>
  <c r="I31" i="27" s="1"/>
  <c r="Q31" i="27"/>
  <c r="D32" i="27"/>
  <c r="I32" i="27" s="1"/>
  <c r="AE34" i="26"/>
  <c r="AE19" i="26"/>
  <c r="AE24" i="26"/>
  <c r="AE29" i="26"/>
  <c r="AF29" i="26"/>
  <c r="AD21" i="26"/>
  <c r="AG29" i="26"/>
  <c r="G34" i="26"/>
  <c r="Q22" i="26"/>
  <c r="AF34" i="26"/>
  <c r="R19" i="26"/>
  <c r="S29" i="26"/>
  <c r="S34" i="26"/>
  <c r="E24" i="26"/>
  <c r="F29" i="26"/>
  <c r="G29" i="26"/>
  <c r="F34" i="26"/>
  <c r="D18" i="26"/>
  <c r="J18" i="26" s="1"/>
  <c r="D20" i="26"/>
  <c r="I20" i="26" s="1"/>
  <c r="E29" i="26"/>
  <c r="E34" i="26"/>
  <c r="AD18" i="26"/>
  <c r="AI18" i="26" s="1"/>
  <c r="AD22" i="26"/>
  <c r="AI22" i="26" s="1"/>
  <c r="Q18" i="26"/>
  <c r="AG34" i="26"/>
  <c r="T29" i="26"/>
  <c r="R29" i="26"/>
  <c r="T34" i="26"/>
  <c r="S19" i="26"/>
  <c r="F19" i="26"/>
  <c r="E19" i="26"/>
  <c r="Q17" i="26"/>
  <c r="W17" i="26" s="1"/>
  <c r="AD17" i="26"/>
  <c r="AH17" i="26" s="1"/>
  <c r="D17" i="26"/>
  <c r="H17" i="26" s="1"/>
  <c r="K17" i="26" s="1"/>
  <c r="D21" i="26"/>
  <c r="I21" i="26" s="1"/>
  <c r="AF24" i="26"/>
  <c r="AD23" i="26"/>
  <c r="AH23" i="26" s="1"/>
  <c r="AD25" i="26"/>
  <c r="AI25" i="26" s="1"/>
  <c r="AD26" i="26"/>
  <c r="AI26" i="26" s="1"/>
  <c r="AD27" i="26"/>
  <c r="AI27" i="26" s="1"/>
  <c r="AD28" i="26"/>
  <c r="AI28" i="26" s="1"/>
  <c r="AD30" i="26"/>
  <c r="AI30" i="26" s="1"/>
  <c r="AD31" i="26"/>
  <c r="AH31" i="26" s="1"/>
  <c r="AD32" i="26"/>
  <c r="AI32" i="26" s="1"/>
  <c r="AD33" i="26"/>
  <c r="AI33" i="26" s="1"/>
  <c r="AF19" i="26"/>
  <c r="AD20" i="26"/>
  <c r="AI20" i="26" s="1"/>
  <c r="F24" i="26"/>
  <c r="S24" i="26"/>
  <c r="G19" i="26"/>
  <c r="T19" i="26"/>
  <c r="Q21" i="26"/>
  <c r="D23" i="26"/>
  <c r="H23" i="26" s="1"/>
  <c r="K23" i="26" s="1"/>
  <c r="Q23" i="26"/>
  <c r="D25" i="26"/>
  <c r="H25" i="26" s="1"/>
  <c r="K25" i="26" s="1"/>
  <c r="Q25" i="26"/>
  <c r="D26" i="26"/>
  <c r="I26" i="26" s="1"/>
  <c r="Q26" i="26"/>
  <c r="D27" i="26"/>
  <c r="I27" i="26" s="1"/>
  <c r="Q27" i="26"/>
  <c r="D28" i="26"/>
  <c r="I28" i="26" s="1"/>
  <c r="Q28" i="26"/>
  <c r="D30" i="26"/>
  <c r="I30" i="26" s="1"/>
  <c r="Q30" i="26"/>
  <c r="D31" i="26"/>
  <c r="I31" i="26" s="1"/>
  <c r="Q31" i="26"/>
  <c r="D32" i="26"/>
  <c r="I32" i="26" s="1"/>
  <c r="Q32" i="26"/>
  <c r="D33" i="26"/>
  <c r="I33" i="26" s="1"/>
  <c r="Q33" i="26"/>
  <c r="R24" i="26"/>
  <c r="Q20" i="26"/>
  <c r="D22" i="26"/>
  <c r="H22" i="26" s="1"/>
  <c r="K22" i="26" s="1"/>
  <c r="S32" i="24"/>
  <c r="R32" i="24"/>
  <c r="F32" i="24"/>
  <c r="E32" i="24"/>
  <c r="E44" i="20"/>
  <c r="F44" i="20"/>
  <c r="G34" i="27" l="1"/>
  <c r="T35" i="26"/>
  <c r="G35" i="26"/>
  <c r="AF35" i="26"/>
  <c r="F35" i="26"/>
  <c r="S35" i="26"/>
  <c r="T34" i="27"/>
  <c r="E35" i="26"/>
  <c r="R35" i="26"/>
  <c r="S34" i="27"/>
  <c r="F34" i="27"/>
  <c r="R34" i="27"/>
  <c r="AE35" i="26"/>
  <c r="AG35" i="26"/>
  <c r="E34" i="27"/>
  <c r="D33" i="27"/>
  <c r="J33" i="27" s="1"/>
  <c r="I29" i="27"/>
  <c r="AH27" i="26"/>
  <c r="AK27" i="26" s="1"/>
  <c r="U32" i="27"/>
  <c r="X32" i="27" s="1"/>
  <c r="AJ28" i="26"/>
  <c r="AH32" i="26"/>
  <c r="AK32" i="26" s="1"/>
  <c r="AJ32" i="26"/>
  <c r="AH28" i="26"/>
  <c r="AK28" i="26" s="1"/>
  <c r="AH20" i="26"/>
  <c r="AK20" i="26" s="1"/>
  <c r="AJ31" i="26"/>
  <c r="AH22" i="26"/>
  <c r="AK22" i="26" s="1"/>
  <c r="AI31" i="26"/>
  <c r="AH25" i="26"/>
  <c r="AK25" i="26" s="1"/>
  <c r="AH18" i="26"/>
  <c r="AK18" i="26" s="1"/>
  <c r="AH26" i="26"/>
  <c r="AK26" i="26" s="1"/>
  <c r="AH30" i="26"/>
  <c r="AK30" i="26" s="1"/>
  <c r="AJ26" i="26"/>
  <c r="AJ27" i="26"/>
  <c r="AH33" i="26"/>
  <c r="AK33" i="26" s="1"/>
  <c r="AJ30" i="26"/>
  <c r="AJ33" i="26"/>
  <c r="AJ18" i="26"/>
  <c r="AJ25" i="26"/>
  <c r="AJ23" i="26"/>
  <c r="AI23" i="26"/>
  <c r="AH21" i="26"/>
  <c r="AK21" i="26" s="1"/>
  <c r="AI21" i="26"/>
  <c r="U21" i="27"/>
  <c r="X21" i="27" s="1"/>
  <c r="H21" i="27"/>
  <c r="K21" i="27" s="1"/>
  <c r="I24" i="27"/>
  <c r="Q33" i="27"/>
  <c r="U33" i="27" s="1"/>
  <c r="X33" i="27" s="1"/>
  <c r="K10" i="27" s="1"/>
  <c r="I20" i="27"/>
  <c r="Q18" i="27"/>
  <c r="V18" i="27" s="1"/>
  <c r="V29" i="27"/>
  <c r="U29" i="27"/>
  <c r="X29" i="27" s="1"/>
  <c r="V20" i="27"/>
  <c r="H19" i="27"/>
  <c r="K19" i="27" s="1"/>
  <c r="D18" i="27"/>
  <c r="H18" i="27" s="1"/>
  <c r="K18" i="27" s="1"/>
  <c r="D7" i="27" s="1"/>
  <c r="H22" i="27"/>
  <c r="K22" i="27" s="1"/>
  <c r="U22" i="27"/>
  <c r="X22" i="27" s="1"/>
  <c r="W22" i="27"/>
  <c r="U26" i="27"/>
  <c r="X26" i="27" s="1"/>
  <c r="H25" i="27"/>
  <c r="K25" i="27" s="1"/>
  <c r="U30" i="27"/>
  <c r="X30" i="27" s="1"/>
  <c r="I30" i="27"/>
  <c r="Q23" i="27"/>
  <c r="W23" i="27" s="1"/>
  <c r="I22" i="27"/>
  <c r="W31" i="27"/>
  <c r="U31" i="27"/>
  <c r="X31" i="27" s="1"/>
  <c r="H26" i="27"/>
  <c r="K26" i="27" s="1"/>
  <c r="I27" i="27"/>
  <c r="V27" i="27"/>
  <c r="Q28" i="27"/>
  <c r="W28" i="27" s="1"/>
  <c r="U27" i="27"/>
  <c r="X27" i="27" s="1"/>
  <c r="V25" i="27"/>
  <c r="H24" i="27"/>
  <c r="K24" i="27" s="1"/>
  <c r="D23" i="27"/>
  <c r="W16" i="27"/>
  <c r="U16" i="27"/>
  <c r="X16" i="27" s="1"/>
  <c r="U19" i="27"/>
  <c r="X19" i="27" s="1"/>
  <c r="J31" i="27"/>
  <c r="H31" i="27"/>
  <c r="K31" i="27" s="1"/>
  <c r="H29" i="27"/>
  <c r="K29" i="27" s="1"/>
  <c r="V30" i="27"/>
  <c r="H27" i="27"/>
  <c r="K27" i="27" s="1"/>
  <c r="V26" i="27"/>
  <c r="I25" i="27"/>
  <c r="D28" i="27"/>
  <c r="J28" i="27" s="1"/>
  <c r="W17" i="27"/>
  <c r="U17" i="27"/>
  <c r="X17" i="27" s="1"/>
  <c r="J16" i="27"/>
  <c r="H16" i="27"/>
  <c r="K16" i="27" s="1"/>
  <c r="J32" i="27"/>
  <c r="H32" i="27"/>
  <c r="K32" i="27" s="1"/>
  <c r="H30" i="27"/>
  <c r="K30" i="27" s="1"/>
  <c r="U25" i="27"/>
  <c r="X25" i="27" s="1"/>
  <c r="W24" i="27"/>
  <c r="V24" i="27"/>
  <c r="V31" i="27"/>
  <c r="I26" i="27"/>
  <c r="J17" i="27"/>
  <c r="H17" i="27"/>
  <c r="K17" i="27" s="1"/>
  <c r="AK23" i="26"/>
  <c r="D34" i="26"/>
  <c r="H34" i="26" s="1"/>
  <c r="K34" i="26" s="1"/>
  <c r="D11" i="26" s="1"/>
  <c r="D29" i="26"/>
  <c r="J29" i="26" s="1"/>
  <c r="AJ17" i="26"/>
  <c r="AI17" i="26"/>
  <c r="AD24" i="26"/>
  <c r="AJ24" i="26" s="1"/>
  <c r="V18" i="26"/>
  <c r="D24" i="26"/>
  <c r="J24" i="26" s="1"/>
  <c r="U18" i="26"/>
  <c r="X18" i="26" s="1"/>
  <c r="AD29" i="26"/>
  <c r="AJ29" i="26" s="1"/>
  <c r="U22" i="26"/>
  <c r="X22" i="26" s="1"/>
  <c r="Q34" i="26"/>
  <c r="U34" i="26" s="1"/>
  <c r="X34" i="26" s="1"/>
  <c r="K11" i="26" s="1"/>
  <c r="AD34" i="26"/>
  <c r="AH34" i="26" s="1"/>
  <c r="AK34" i="26" s="1"/>
  <c r="L11" i="26" s="1"/>
  <c r="V22" i="26"/>
  <c r="H20" i="26"/>
  <c r="K20" i="26" s="1"/>
  <c r="I18" i="26"/>
  <c r="H18" i="26"/>
  <c r="K18" i="26" s="1"/>
  <c r="W18" i="26"/>
  <c r="Q29" i="26"/>
  <c r="V29" i="26" s="1"/>
  <c r="U17" i="26"/>
  <c r="X17" i="26" s="1"/>
  <c r="U25" i="26"/>
  <c r="X25" i="26" s="1"/>
  <c r="V33" i="26"/>
  <c r="V28" i="26"/>
  <c r="V26" i="26"/>
  <c r="V31" i="26"/>
  <c r="V32" i="26"/>
  <c r="V30" i="26"/>
  <c r="V27" i="26"/>
  <c r="AK31" i="26"/>
  <c r="W30" i="26"/>
  <c r="U26" i="26"/>
  <c r="X26" i="26" s="1"/>
  <c r="V21" i="26"/>
  <c r="D19" i="26"/>
  <c r="H19" i="26" s="1"/>
  <c r="K19" i="26" s="1"/>
  <c r="D8" i="26" s="1"/>
  <c r="H26" i="26"/>
  <c r="K26" i="26" s="1"/>
  <c r="V17" i="26"/>
  <c r="AK17" i="26"/>
  <c r="H30" i="26"/>
  <c r="K30" i="26" s="1"/>
  <c r="H32" i="26"/>
  <c r="K32" i="26" s="1"/>
  <c r="I17" i="26"/>
  <c r="J17" i="26"/>
  <c r="H21" i="26"/>
  <c r="K21" i="26" s="1"/>
  <c r="AD19" i="26"/>
  <c r="AJ19" i="26" s="1"/>
  <c r="W25" i="26"/>
  <c r="V25" i="26"/>
  <c r="U33" i="26"/>
  <c r="X33" i="26" s="1"/>
  <c r="U20" i="26"/>
  <c r="X20" i="26" s="1"/>
  <c r="J30" i="26"/>
  <c r="U30" i="26"/>
  <c r="X30" i="26" s="1"/>
  <c r="J23" i="26"/>
  <c r="I23" i="26"/>
  <c r="W32" i="26"/>
  <c r="U28" i="26"/>
  <c r="X28" i="26" s="1"/>
  <c r="W28" i="26"/>
  <c r="H33" i="26"/>
  <c r="K33" i="26" s="1"/>
  <c r="H27" i="26"/>
  <c r="K27" i="26" s="1"/>
  <c r="W26" i="26"/>
  <c r="J27" i="26"/>
  <c r="V23" i="26"/>
  <c r="W23" i="26"/>
  <c r="J25" i="26"/>
  <c r="I25" i="26"/>
  <c r="U31" i="26"/>
  <c r="X31" i="26" s="1"/>
  <c r="W27" i="26"/>
  <c r="U23" i="26"/>
  <c r="X23" i="26" s="1"/>
  <c r="U27" i="26"/>
  <c r="X27" i="26" s="1"/>
  <c r="U21" i="26"/>
  <c r="X21" i="26" s="1"/>
  <c r="J33" i="26"/>
  <c r="J26" i="26"/>
  <c r="U32" i="26"/>
  <c r="X32" i="26" s="1"/>
  <c r="J32" i="26"/>
  <c r="Q24" i="26"/>
  <c r="W33" i="26"/>
  <c r="H31" i="26"/>
  <c r="K31" i="26" s="1"/>
  <c r="I22" i="26"/>
  <c r="W31" i="26"/>
  <c r="Q19" i="26"/>
  <c r="J31" i="26"/>
  <c r="J28" i="26"/>
  <c r="H28" i="26"/>
  <c r="K28" i="26" s="1"/>
  <c r="V20" i="26"/>
  <c r="S26" i="24"/>
  <c r="R26" i="24"/>
  <c r="F26" i="24"/>
  <c r="E26" i="24"/>
  <c r="F38" i="20"/>
  <c r="E38" i="20"/>
  <c r="T32" i="24"/>
  <c r="T31" i="24"/>
  <c r="S31" i="24"/>
  <c r="R31" i="24"/>
  <c r="T30" i="24"/>
  <c r="S30" i="24"/>
  <c r="R30" i="24"/>
  <c r="T29" i="24"/>
  <c r="S29" i="24"/>
  <c r="R29" i="24"/>
  <c r="T27" i="24"/>
  <c r="S27" i="24"/>
  <c r="R27" i="24"/>
  <c r="T26" i="24"/>
  <c r="T25" i="24"/>
  <c r="S25" i="24"/>
  <c r="R25" i="24"/>
  <c r="T24" i="24"/>
  <c r="S24" i="24"/>
  <c r="R24" i="24"/>
  <c r="T22" i="24"/>
  <c r="T23" i="24" s="1"/>
  <c r="S22" i="24"/>
  <c r="R22" i="24"/>
  <c r="S21" i="24"/>
  <c r="R21" i="24"/>
  <c r="R20" i="24"/>
  <c r="S19" i="24"/>
  <c r="R19" i="24"/>
  <c r="T17" i="24"/>
  <c r="S17" i="24"/>
  <c r="R17" i="24"/>
  <c r="T16" i="24"/>
  <c r="S16" i="24"/>
  <c r="R16" i="24"/>
  <c r="G32" i="24"/>
  <c r="G31" i="24"/>
  <c r="F31" i="24"/>
  <c r="E31" i="24"/>
  <c r="G30" i="24"/>
  <c r="F30" i="24"/>
  <c r="E30" i="24"/>
  <c r="G29" i="24"/>
  <c r="F29" i="24"/>
  <c r="E29" i="24"/>
  <c r="G27" i="24"/>
  <c r="F27" i="24"/>
  <c r="E27" i="24"/>
  <c r="G26" i="24"/>
  <c r="G25" i="24"/>
  <c r="F25" i="24"/>
  <c r="E25" i="24"/>
  <c r="G24" i="24"/>
  <c r="F24" i="24"/>
  <c r="E24" i="24"/>
  <c r="G22" i="24"/>
  <c r="G23" i="24" s="1"/>
  <c r="F22" i="24"/>
  <c r="E22" i="24"/>
  <c r="F21" i="24"/>
  <c r="E21" i="24"/>
  <c r="E20" i="24"/>
  <c r="F19" i="24"/>
  <c r="E19" i="24"/>
  <c r="G17" i="24"/>
  <c r="F17" i="24"/>
  <c r="E17" i="24"/>
  <c r="G16" i="24"/>
  <c r="F16" i="24"/>
  <c r="E16" i="24"/>
  <c r="F33" i="20"/>
  <c r="F31" i="20"/>
  <c r="G11" i="21"/>
  <c r="H11" i="21"/>
  <c r="I11" i="21"/>
  <c r="F11" i="21"/>
  <c r="F8" i="21"/>
  <c r="E41" i="20"/>
  <c r="F41" i="20"/>
  <c r="G41" i="20"/>
  <c r="E42" i="20"/>
  <c r="F42" i="20"/>
  <c r="G42" i="20"/>
  <c r="E43" i="20"/>
  <c r="F43" i="20"/>
  <c r="G43" i="20"/>
  <c r="G44" i="20"/>
  <c r="D34" i="27" l="1"/>
  <c r="H34" i="27" s="1"/>
  <c r="K34" i="27" s="1"/>
  <c r="D35" i="26"/>
  <c r="H35" i="26" s="1"/>
  <c r="K35" i="26" s="1"/>
  <c r="Q34" i="27"/>
  <c r="W34" i="27" s="1"/>
  <c r="AD35" i="26"/>
  <c r="AI35" i="26" s="1"/>
  <c r="Q35" i="26"/>
  <c r="U35" i="26" s="1"/>
  <c r="X35" i="26" s="1"/>
  <c r="H29" i="26"/>
  <c r="K29" i="26" s="1"/>
  <c r="D10" i="26" s="1"/>
  <c r="I33" i="27"/>
  <c r="H33" i="27"/>
  <c r="K33" i="27" s="1"/>
  <c r="D10" i="27" s="1"/>
  <c r="AH29" i="26"/>
  <c r="AJ34" i="26"/>
  <c r="AH19" i="26"/>
  <c r="AI34" i="26"/>
  <c r="K12" i="26"/>
  <c r="AI19" i="26"/>
  <c r="AI29" i="26"/>
  <c r="AH24" i="26"/>
  <c r="AK24" i="26" s="1"/>
  <c r="L9" i="26" s="1"/>
  <c r="AI24" i="26"/>
  <c r="L12" i="26"/>
  <c r="V33" i="27"/>
  <c r="W33" i="27"/>
  <c r="W18" i="27"/>
  <c r="U18" i="27"/>
  <c r="X18" i="27" s="1"/>
  <c r="K7" i="27" s="1"/>
  <c r="J18" i="27"/>
  <c r="H28" i="27"/>
  <c r="K28" i="27" s="1"/>
  <c r="D9" i="27" s="1"/>
  <c r="U28" i="27"/>
  <c r="X28" i="27" s="1"/>
  <c r="K9" i="27" s="1"/>
  <c r="I18" i="27"/>
  <c r="V28" i="27"/>
  <c r="K11" i="27"/>
  <c r="J23" i="27"/>
  <c r="I23" i="27"/>
  <c r="D11" i="27"/>
  <c r="I28" i="27"/>
  <c r="H23" i="27"/>
  <c r="K23" i="27" s="1"/>
  <c r="D8" i="27" s="1"/>
  <c r="U23" i="27"/>
  <c r="X23" i="27" s="1"/>
  <c r="K8" i="27" s="1"/>
  <c r="V23" i="27"/>
  <c r="I24" i="26"/>
  <c r="H24" i="26"/>
  <c r="K24" i="26" s="1"/>
  <c r="D9" i="26" s="1"/>
  <c r="I34" i="26"/>
  <c r="I29" i="26"/>
  <c r="J34" i="26"/>
  <c r="AK29" i="26"/>
  <c r="L10" i="26" s="1"/>
  <c r="V34" i="26"/>
  <c r="AK19" i="26"/>
  <c r="L8" i="26" s="1"/>
  <c r="I19" i="26"/>
  <c r="W34" i="26"/>
  <c r="U29" i="26"/>
  <c r="X29" i="26" s="1"/>
  <c r="K10" i="26" s="1"/>
  <c r="W29" i="26"/>
  <c r="D12" i="26"/>
  <c r="J19" i="26"/>
  <c r="W24" i="26"/>
  <c r="V19" i="26"/>
  <c r="U19" i="26"/>
  <c r="X19" i="26" s="1"/>
  <c r="K8" i="26" s="1"/>
  <c r="U24" i="26"/>
  <c r="X24" i="26" s="1"/>
  <c r="K9" i="26" s="1"/>
  <c r="W19" i="26"/>
  <c r="V24" i="26"/>
  <c r="R23" i="24"/>
  <c r="D19" i="24"/>
  <c r="D21" i="24"/>
  <c r="D20" i="24"/>
  <c r="D22" i="24"/>
  <c r="D27" i="24"/>
  <c r="D32" i="24"/>
  <c r="S18" i="24"/>
  <c r="D25" i="24"/>
  <c r="T33" i="24"/>
  <c r="D17" i="24"/>
  <c r="J17" i="24" s="1"/>
  <c r="D24" i="24"/>
  <c r="D29" i="24"/>
  <c r="D30" i="24"/>
  <c r="D26" i="24"/>
  <c r="D31" i="24"/>
  <c r="Q20" i="24"/>
  <c r="W20" i="24" s="1"/>
  <c r="Q32" i="24"/>
  <c r="W32" i="24" s="1"/>
  <c r="Q31" i="24"/>
  <c r="V31" i="24" s="1"/>
  <c r="Q27" i="24"/>
  <c r="U27" i="24" s="1"/>
  <c r="X27" i="24" s="1"/>
  <c r="Q19" i="24"/>
  <c r="U19" i="24" s="1"/>
  <c r="X19" i="24" s="1"/>
  <c r="Q30" i="24"/>
  <c r="U30" i="24" s="1"/>
  <c r="X30" i="24" s="1"/>
  <c r="Q26" i="24"/>
  <c r="V26" i="24" s="1"/>
  <c r="Q22" i="24"/>
  <c r="U22" i="24" s="1"/>
  <c r="X22" i="24" s="1"/>
  <c r="Q17" i="24"/>
  <c r="W17" i="24" s="1"/>
  <c r="S23" i="24"/>
  <c r="R28" i="24"/>
  <c r="T28" i="24"/>
  <c r="R33" i="24"/>
  <c r="Q29" i="24"/>
  <c r="W29" i="24" s="1"/>
  <c r="Q25" i="24"/>
  <c r="W25" i="24" s="1"/>
  <c r="Q21" i="24"/>
  <c r="W21" i="24" s="1"/>
  <c r="Q16" i="24"/>
  <c r="U16" i="24" s="1"/>
  <c r="X16" i="24" s="1"/>
  <c r="S28" i="24"/>
  <c r="S33" i="24"/>
  <c r="Q24" i="24"/>
  <c r="V24" i="24" s="1"/>
  <c r="R18" i="24"/>
  <c r="T18" i="24"/>
  <c r="E28" i="24"/>
  <c r="E33" i="24"/>
  <c r="F23" i="24"/>
  <c r="F18" i="24"/>
  <c r="G28" i="24"/>
  <c r="E18" i="24"/>
  <c r="F28" i="24"/>
  <c r="F33" i="24"/>
  <c r="G33" i="24"/>
  <c r="D16" i="24"/>
  <c r="G18" i="24"/>
  <c r="E23" i="24"/>
  <c r="D11" i="21"/>
  <c r="D8" i="21"/>
  <c r="G39" i="20"/>
  <c r="G38" i="20"/>
  <c r="G37" i="20"/>
  <c r="G36" i="20"/>
  <c r="G29" i="20"/>
  <c r="G28" i="20"/>
  <c r="F39" i="20"/>
  <c r="F37" i="20"/>
  <c r="F36" i="20"/>
  <c r="F34" i="20"/>
  <c r="F29" i="20"/>
  <c r="F28" i="20"/>
  <c r="E39" i="20"/>
  <c r="E37" i="20"/>
  <c r="E36" i="20"/>
  <c r="E34" i="20"/>
  <c r="E33" i="20"/>
  <c r="E32" i="20"/>
  <c r="E31" i="20"/>
  <c r="E29" i="20"/>
  <c r="E28" i="20"/>
  <c r="J34" i="27" l="1"/>
  <c r="I34" i="27"/>
  <c r="D28" i="20"/>
  <c r="K23" i="20"/>
  <c r="K25" i="20"/>
  <c r="K22" i="20"/>
  <c r="K24" i="20"/>
  <c r="J35" i="26"/>
  <c r="I35" i="26"/>
  <c r="U34" i="27"/>
  <c r="X34" i="27" s="1"/>
  <c r="V34" i="27"/>
  <c r="AJ35" i="26"/>
  <c r="AH35" i="26"/>
  <c r="AK35" i="26" s="1"/>
  <c r="W35" i="26"/>
  <c r="V35" i="26"/>
  <c r="F34" i="24"/>
  <c r="R34" i="24"/>
  <c r="E34" i="24"/>
  <c r="G34" i="24"/>
  <c r="S34" i="24"/>
  <c r="T34" i="24"/>
  <c r="U20" i="24"/>
  <c r="X20" i="24" s="1"/>
  <c r="J11" i="21"/>
  <c r="E11" i="21" s="1"/>
  <c r="J8" i="21"/>
  <c r="E8" i="21" s="1"/>
  <c r="U32" i="24"/>
  <c r="X32" i="24" s="1"/>
  <c r="D23" i="24"/>
  <c r="U29" i="24"/>
  <c r="X29" i="24" s="1"/>
  <c r="U17" i="24"/>
  <c r="X17" i="24" s="1"/>
  <c r="V25" i="24"/>
  <c r="V32" i="24"/>
  <c r="U24" i="24"/>
  <c r="X24" i="24" s="1"/>
  <c r="W26" i="24"/>
  <c r="V27" i="24"/>
  <c r="W27" i="24"/>
  <c r="V20" i="24"/>
  <c r="V22" i="24"/>
  <c r="Q23" i="24"/>
  <c r="V29" i="24"/>
  <c r="W16" i="24"/>
  <c r="U26" i="24"/>
  <c r="X26" i="24" s="1"/>
  <c r="V17" i="24"/>
  <c r="U31" i="24"/>
  <c r="X31" i="24" s="1"/>
  <c r="V21" i="24"/>
  <c r="V16" i="24"/>
  <c r="W31" i="24"/>
  <c r="U25" i="24"/>
  <c r="X25" i="24" s="1"/>
  <c r="D18" i="24"/>
  <c r="Q33" i="24"/>
  <c r="W33" i="24" s="1"/>
  <c r="Q28" i="24"/>
  <c r="W28" i="24" s="1"/>
  <c r="W19" i="24"/>
  <c r="V19" i="24"/>
  <c r="W30" i="24"/>
  <c r="U21" i="24"/>
  <c r="X21" i="24" s="1"/>
  <c r="W24" i="24"/>
  <c r="V30" i="24"/>
  <c r="W22" i="24"/>
  <c r="D33" i="24"/>
  <c r="D28" i="24"/>
  <c r="Q18" i="24"/>
  <c r="V18" i="24" s="1"/>
  <c r="H31" i="24"/>
  <c r="H16" i="24"/>
  <c r="I19" i="24"/>
  <c r="H25" i="24"/>
  <c r="I21" i="24"/>
  <c r="H29" i="24"/>
  <c r="H24" i="24"/>
  <c r="H17" i="24"/>
  <c r="H32" i="24"/>
  <c r="H27" i="24"/>
  <c r="H22" i="24"/>
  <c r="H20" i="24"/>
  <c r="H19" i="24"/>
  <c r="H21" i="24"/>
  <c r="J16" i="24"/>
  <c r="I16" i="24"/>
  <c r="I20" i="24"/>
  <c r="I17" i="24"/>
  <c r="I30" i="24"/>
  <c r="J30" i="24"/>
  <c r="J26" i="24"/>
  <c r="I26" i="24"/>
  <c r="J25" i="24"/>
  <c r="I25" i="24"/>
  <c r="J22" i="24"/>
  <c r="I22" i="24"/>
  <c r="I32" i="24"/>
  <c r="J32" i="24"/>
  <c r="J29" i="24"/>
  <c r="I29" i="24"/>
  <c r="I31" i="24"/>
  <c r="J31" i="24"/>
  <c r="I27" i="24"/>
  <c r="J27" i="24"/>
  <c r="I24" i="24"/>
  <c r="J24" i="24"/>
  <c r="H30" i="24"/>
  <c r="H26" i="24"/>
  <c r="L11" i="21"/>
  <c r="M11" i="21"/>
  <c r="K11" i="21"/>
  <c r="L8" i="21"/>
  <c r="K8" i="21"/>
  <c r="G40" i="20"/>
  <c r="G45" i="20"/>
  <c r="E40" i="20"/>
  <c r="E45" i="20"/>
  <c r="F40" i="20"/>
  <c r="F45" i="20"/>
  <c r="F35" i="20"/>
  <c r="E35" i="20"/>
  <c r="G35" i="20"/>
  <c r="E30" i="20"/>
  <c r="G30" i="20"/>
  <c r="F30" i="20"/>
  <c r="D33" i="20"/>
  <c r="D43" i="20"/>
  <c r="I43" i="20" s="1"/>
  <c r="D44" i="20"/>
  <c r="J44" i="20" s="1"/>
  <c r="D34" i="20"/>
  <c r="J34" i="20" s="1"/>
  <c r="D36" i="20"/>
  <c r="D38" i="20"/>
  <c r="H38" i="20" s="1"/>
  <c r="D29" i="20"/>
  <c r="J29" i="20" s="1"/>
  <c r="D37" i="20"/>
  <c r="I37" i="20" s="1"/>
  <c r="D42" i="20"/>
  <c r="I42" i="20" s="1"/>
  <c r="D39" i="20"/>
  <c r="J39" i="20" s="1"/>
  <c r="D41" i="20"/>
  <c r="D31" i="20"/>
  <c r="D32" i="20"/>
  <c r="I11" i="15"/>
  <c r="J11" i="15"/>
  <c r="H11" i="15"/>
  <c r="I7" i="15"/>
  <c r="J7" i="15"/>
  <c r="H7" i="15"/>
  <c r="D34" i="24" l="1"/>
  <c r="I34" i="24" s="1"/>
  <c r="Q34" i="24"/>
  <c r="U34" i="24" s="1"/>
  <c r="X34" i="24" s="1"/>
  <c r="I33" i="20"/>
  <c r="I32" i="20"/>
  <c r="K11" i="24"/>
  <c r="J43" i="20"/>
  <c r="U28" i="24"/>
  <c r="X28" i="24" s="1"/>
  <c r="K9" i="24" s="1"/>
  <c r="V28" i="24"/>
  <c r="U18" i="24"/>
  <c r="X18" i="24" s="1"/>
  <c r="K7" i="24" s="1"/>
  <c r="U33" i="24"/>
  <c r="W23" i="24"/>
  <c r="U23" i="24"/>
  <c r="X23" i="24" s="1"/>
  <c r="K8" i="24" s="1"/>
  <c r="V33" i="24"/>
  <c r="W18" i="24"/>
  <c r="V23" i="24"/>
  <c r="K30" i="24"/>
  <c r="K27" i="24"/>
  <c r="K29" i="24"/>
  <c r="K20" i="24"/>
  <c r="K22" i="24"/>
  <c r="K17" i="24"/>
  <c r="K24" i="24"/>
  <c r="K31" i="24"/>
  <c r="K26" i="24"/>
  <c r="K21" i="24"/>
  <c r="K19" i="24"/>
  <c r="K32" i="24"/>
  <c r="K25" i="24"/>
  <c r="K16" i="24"/>
  <c r="I23" i="24"/>
  <c r="I18" i="24"/>
  <c r="J18" i="24"/>
  <c r="H18" i="24"/>
  <c r="K18" i="24" s="1"/>
  <c r="D7" i="24" s="1"/>
  <c r="J23" i="24"/>
  <c r="H23" i="24"/>
  <c r="J33" i="24"/>
  <c r="I33" i="24"/>
  <c r="H33" i="24"/>
  <c r="K33" i="24" s="1"/>
  <c r="D10" i="24" s="1"/>
  <c r="D11" i="24"/>
  <c r="I28" i="24"/>
  <c r="H28" i="24"/>
  <c r="K28" i="24" s="1"/>
  <c r="D9" i="24" s="1"/>
  <c r="J28" i="24"/>
  <c r="I31" i="20"/>
  <c r="I36" i="20"/>
  <c r="D40" i="20"/>
  <c r="I41" i="20"/>
  <c r="D45" i="20"/>
  <c r="D35" i="20"/>
  <c r="J28" i="20"/>
  <c r="D30" i="20"/>
  <c r="H43" i="20"/>
  <c r="K43" i="20" s="1"/>
  <c r="H33" i="20"/>
  <c r="I34" i="20"/>
  <c r="H36" i="20"/>
  <c r="K36" i="20" s="1"/>
  <c r="J36" i="20"/>
  <c r="H34" i="20"/>
  <c r="K34" i="20" s="1"/>
  <c r="H44" i="20"/>
  <c r="K44" i="20" s="1"/>
  <c r="I44" i="20"/>
  <c r="J41" i="20"/>
  <c r="I28" i="20"/>
  <c r="I29" i="20"/>
  <c r="H41" i="20"/>
  <c r="K41" i="20" s="1"/>
  <c r="H37" i="20"/>
  <c r="K37" i="20" s="1"/>
  <c r="H29" i="20"/>
  <c r="K29" i="20" s="1"/>
  <c r="I39" i="20"/>
  <c r="H32" i="20"/>
  <c r="J42" i="20"/>
  <c r="H31" i="20"/>
  <c r="K31" i="20" s="1"/>
  <c r="J37" i="20"/>
  <c r="H42" i="20"/>
  <c r="K42" i="20" s="1"/>
  <c r="H39" i="20"/>
  <c r="K39" i="20" s="1"/>
  <c r="I38" i="20"/>
  <c r="J38" i="20"/>
  <c r="K38" i="20"/>
  <c r="H28" i="20"/>
  <c r="K28" i="20" s="1"/>
  <c r="K11" i="15"/>
  <c r="K7" i="15"/>
  <c r="J34" i="24" l="1"/>
  <c r="W34" i="24"/>
  <c r="H34" i="24"/>
  <c r="K34" i="24" s="1"/>
  <c r="V34" i="24"/>
  <c r="X33" i="24"/>
  <c r="K10" i="24" s="1"/>
  <c r="K23" i="24"/>
  <c r="D8" i="24" s="1"/>
  <c r="D14" i="20"/>
  <c r="J40" i="20"/>
  <c r="H40" i="20"/>
  <c r="I40" i="20"/>
  <c r="I45" i="20"/>
  <c r="J45" i="20"/>
  <c r="H45" i="20"/>
  <c r="J35" i="20"/>
  <c r="I35" i="20"/>
  <c r="H35" i="20"/>
  <c r="K32" i="20"/>
  <c r="K33" i="20"/>
  <c r="I30" i="20"/>
  <c r="H30" i="20"/>
  <c r="K30" i="20" s="1"/>
  <c r="J30" i="20"/>
  <c r="K45" i="20" l="1"/>
  <c r="D13" i="20"/>
  <c r="K40" i="20"/>
  <c r="D12" i="20"/>
  <c r="D11" i="20"/>
  <c r="K35" i="20"/>
  <c r="D10" i="20"/>
</calcChain>
</file>

<file path=xl/sharedStrings.xml><?xml version="1.0" encoding="utf-8"?>
<sst xmlns="http://schemas.openxmlformats.org/spreadsheetml/2006/main" count="358" uniqueCount="129">
  <si>
    <t>% absenteeism</t>
  </si>
  <si>
    <t xml:space="preserve">% labor turnover </t>
  </si>
  <si>
    <t>KPI</t>
  </si>
  <si>
    <t>Factory name</t>
  </si>
  <si>
    <t>Questions</t>
  </si>
  <si>
    <t>Demographics</t>
  </si>
  <si>
    <t>Month 1</t>
  </si>
  <si>
    <t>Month 2</t>
  </si>
  <si>
    <t>Month 3</t>
  </si>
  <si>
    <t>AVERAGE</t>
  </si>
  <si>
    <t>Month/year</t>
  </si>
  <si>
    <t># days lost through job absence in the month/
[(# employees on 1st of the month + # employees on the last day of the month)/2]
*# available workdays in the month</t>
  </si>
  <si>
    <t># terminations from the 1st of the month through the last day of the month/[(# employees on 1st of the month + # employees on the last day of the month)/2]</t>
  </si>
  <si>
    <t>Income / progression</t>
  </si>
  <si>
    <t>Respect</t>
  </si>
  <si>
    <t>INDICATORS</t>
  </si>
  <si>
    <t>Yes</t>
  </si>
  <si>
    <t>No</t>
  </si>
  <si>
    <t>1</t>
  </si>
  <si>
    <t>2</t>
  </si>
  <si>
    <t>3</t>
  </si>
  <si>
    <t>4</t>
  </si>
  <si>
    <t>32. How many days were lost through unexcused absenteeism?</t>
  </si>
  <si>
    <t>33. How many workers were working at the start of the month?</t>
  </si>
  <si>
    <t>34. How many workers were working at the end of the month?</t>
  </si>
  <si>
    <t>35. How many working days are in the month counted?</t>
  </si>
  <si>
    <t>36. How many workers left?</t>
  </si>
  <si>
    <t>37. How many workers were working at the start of the month?</t>
  </si>
  <si>
    <t>38. How many workers were working at the end of the month?</t>
  </si>
  <si>
    <t>Safety</t>
  </si>
  <si>
    <t>Overall</t>
  </si>
  <si>
    <t>General</t>
  </si>
  <si>
    <t>CATEGORY TOTAL</t>
  </si>
  <si>
    <t>Responses</t>
  </si>
  <si>
    <t>OVERVIEW OF RESULTS</t>
  </si>
  <si>
    <t>Distribution</t>
  </si>
  <si>
    <t>Country</t>
  </si>
  <si>
    <t>Date of surveys [month &amp; year]</t>
  </si>
  <si>
    <t>1. Are you satisfied with your job?</t>
  </si>
  <si>
    <t>2. Would you recommend this factory as a good place to work?</t>
  </si>
  <si>
    <t>3. Is the money you earn from this job enough to cover your basic needs?</t>
  </si>
  <si>
    <t>4. Are you able to get to the end of the month without borrowing money or working a second job?</t>
  </si>
  <si>
    <t>5. Are you able to save money each month?</t>
  </si>
  <si>
    <t>6. Does your company offer career development opportunities?</t>
  </si>
  <si>
    <t>7. Do you feel safe at work?</t>
  </si>
  <si>
    <t>8. Do you feel your safety is treated as a high priority at your workplace?</t>
  </si>
  <si>
    <t xml:space="preserve">9. Do serious injuries and accidents occur at your workplace? </t>
  </si>
  <si>
    <t>10. Is threatening or abusive behaviour an issue at your workplace?</t>
  </si>
  <si>
    <t>13. Are you and your colleagues treated fairly by management?</t>
  </si>
  <si>
    <t xml:space="preserve">14. How do you feel about your relationship with your supervisor? </t>
  </si>
  <si>
    <t>A. Sex</t>
  </si>
  <si>
    <t>B. Nationality</t>
  </si>
  <si>
    <t>C. Contract type</t>
  </si>
  <si>
    <t>• Yes
• No</t>
  </si>
  <si>
    <t>• Male
• Female
• Prefer not to say</t>
  </si>
  <si>
    <t>• Yes
• No I’m from a different region 
• No I’m from a different country</t>
  </si>
  <si>
    <t>5</t>
  </si>
  <si>
    <t>6</t>
  </si>
  <si>
    <t>7</t>
  </si>
  <si>
    <t>8</t>
  </si>
  <si>
    <t>9</t>
  </si>
  <si>
    <t>10</t>
  </si>
  <si>
    <t>11</t>
  </si>
  <si>
    <t>12</t>
  </si>
  <si>
    <t>13</t>
  </si>
  <si>
    <t>14</t>
  </si>
  <si>
    <t>Number</t>
  </si>
  <si>
    <t>Calculation</t>
  </si>
  <si>
    <t>Respondant #</t>
  </si>
  <si>
    <t>NOTES</t>
  </si>
  <si>
    <t>• Yes
• No
• Unsure</t>
  </si>
  <si>
    <t>• Yes
• No
• Sometimes</t>
  </si>
  <si>
    <t>Sometimes</t>
  </si>
  <si>
    <t xml:space="preserve">• Yes
• No
• No - money to family
• Sometimes </t>
  </si>
  <si>
    <t>No - money to family</t>
  </si>
  <si>
    <t>Positive</t>
  </si>
  <si>
    <t>Negative</t>
  </si>
  <si>
    <t>Unsure / Neutral</t>
  </si>
  <si>
    <t>Results by Sex</t>
  </si>
  <si>
    <t>Number (male)</t>
  </si>
  <si>
    <t>Number (female)</t>
  </si>
  <si>
    <t>Distribution (male)</t>
  </si>
  <si>
    <t>Distribution (female)</t>
  </si>
  <si>
    <t>Male</t>
  </si>
  <si>
    <t>Female</t>
  </si>
  <si>
    <t>11. Do you feel that management takes your concerns and complaints seriously?</t>
  </si>
  <si>
    <t>12. Do you feel like you can leave your current job at any time after giving notice without any penalties or negative repercussions?</t>
  </si>
  <si>
    <t>10. Is your workplace free from threatening or abusive behaviour?</t>
  </si>
  <si>
    <t>Score 
(out of 10)</t>
  </si>
  <si>
    <t>Score
 (out of 10)</t>
  </si>
  <si>
    <t>MALE</t>
  </si>
  <si>
    <t>FEMALE</t>
  </si>
  <si>
    <t>• Positive
• Neutral
• Negative</t>
  </si>
  <si>
    <t>Results by Contract Type</t>
  </si>
  <si>
    <t>Results by Nationality</t>
  </si>
  <si>
    <t>From this country</t>
  </si>
  <si>
    <t>From other region</t>
  </si>
  <si>
    <t>From other country</t>
  </si>
  <si>
    <t>Number (this country)</t>
  </si>
  <si>
    <t>Distribution (this country)</t>
  </si>
  <si>
    <t>Number (other region)</t>
  </si>
  <si>
    <t>Distribution (other region)</t>
  </si>
  <si>
    <t>Number (other country)</t>
  </si>
  <si>
    <t>Distribution (other country)</t>
  </si>
  <si>
    <t>Permanent</t>
  </si>
  <si>
    <t>Non-permanent</t>
  </si>
  <si>
    <t>Number (permanent)</t>
  </si>
  <si>
    <t>Distribution (permanent)</t>
  </si>
  <si>
    <t>Number (non-permanent)</t>
  </si>
  <si>
    <t>Distribution (non-permanent)</t>
  </si>
  <si>
    <t>Male workers</t>
  </si>
  <si>
    <t>Female workers</t>
  </si>
  <si>
    <t>Workers from this country</t>
  </si>
  <si>
    <t>Workers from other region</t>
  </si>
  <si>
    <t>Workers from other country</t>
  </si>
  <si>
    <t>Workers with non-permanent contract</t>
  </si>
  <si>
    <t>Workers with permanent contract</t>
  </si>
  <si>
    <t>OVERALL</t>
  </si>
  <si>
    <t>Number of workers</t>
  </si>
  <si>
    <t xml:space="preserve">Number of Responses </t>
  </si>
  <si>
    <t>%</t>
  </si>
  <si>
    <t>Results all Workers</t>
  </si>
  <si>
    <t>Business KPI - Input Tab</t>
  </si>
  <si>
    <t>Worker Responses - Input Tab</t>
  </si>
  <si>
    <t xml:space="preserve">1. Overall Results </t>
  </si>
  <si>
    <t>Worker Wellbeing Assessment</t>
  </si>
  <si>
    <r>
      <t xml:space="preserve">Fill out the yellow sections for the previous 3 months. Make sure you enter which months the data corresponds to in the headers. Should the site have a different way of calculating these rates then these can be entered directly into columns H-J. In this case, please add in the Notes section how these figures were calculated. For full instructions, please see the follwoing guide: </t>
    </r>
    <r>
      <rPr>
        <u/>
        <sz val="10"/>
        <rFont val="Century Gothic"/>
        <family val="2"/>
      </rPr>
      <t xml:space="preserve"> www.sedexelearning.com?C=1342969</t>
    </r>
    <r>
      <rPr>
        <sz val="10"/>
        <rFont val="Century Gothic"/>
        <family val="2"/>
      </rPr>
      <t xml:space="preserve"> </t>
    </r>
  </si>
  <si>
    <t>r</t>
  </si>
  <si>
    <r>
      <rPr>
        <b/>
        <sz val="11"/>
        <rFont val="Century Gothic"/>
        <family val="2"/>
      </rPr>
      <t xml:space="preserve">Fill out the answers from each respondent in the yellow sections. To find instructions on best practice on issuing and using the Worker wellbeing assessment, please login to Sedex Advance and then click this link to access the Worker Wellbeing Assessment Guide here: </t>
    </r>
    <r>
      <rPr>
        <b/>
        <u/>
        <sz val="11"/>
        <color theme="6" tint="-0.249977111117893"/>
        <rFont val="Century Gothic"/>
        <family val="2"/>
      </rPr>
      <t xml:space="preserve">http://www.sedexelearning.com?C=1342969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</si>
</sst>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_-* #,##0.0_-;\-* #,##0.0_-;_-* &quot;-&quot;??_-;_-@_-"/>
  </numFmts>
  <fonts count="31" x14ac:knownFonts="1">
    <font>
      <sz val="11"/>
      <color theme="1"/>
      <name val="Calibri"/>
      <family val="2"/>
      <scheme val="minor"/>
    </font>
    <font>
      <sz val="11"/>
      <color theme="1"/>
      <name val="Gill Sans MT"/>
      <family val="2"/>
    </font>
    <font>
      <sz val="11"/>
      <color theme="1"/>
      <name val="Calibri"/>
      <family val="2"/>
      <scheme val="minor"/>
    </font>
    <font>
      <sz val="11"/>
      <name val="Gill Sans MT"/>
      <family val="2"/>
    </font>
    <font>
      <b/>
      <sz val="14"/>
      <name val="Gill Sans MT"/>
      <family val="2"/>
    </font>
    <font>
      <b/>
      <sz val="11"/>
      <name val="Gill Sans MT"/>
      <family val="2"/>
    </font>
    <font>
      <sz val="11"/>
      <color theme="0"/>
      <name val="Gill Sans MT"/>
      <family val="2"/>
    </font>
    <font>
      <b/>
      <sz val="20"/>
      <name val="Gill Sans MT"/>
      <family val="2"/>
    </font>
    <font>
      <sz val="10"/>
      <name val="Century Gothic"/>
      <family val="2"/>
    </font>
    <font>
      <sz val="11"/>
      <name val="Century Gothic"/>
      <family val="2"/>
    </font>
    <font>
      <sz val="14"/>
      <name val="Century Gothic"/>
      <family val="2"/>
    </font>
    <font>
      <sz val="24"/>
      <name val="Century Gothic"/>
      <family val="2"/>
    </font>
    <font>
      <sz val="36"/>
      <name val="Century Gothic"/>
      <family val="2"/>
    </font>
    <font>
      <sz val="48"/>
      <name val="Century Gothic"/>
      <family val="2"/>
    </font>
    <font>
      <b/>
      <sz val="24"/>
      <color rgb="FF000000"/>
      <name val="Century Gothic"/>
      <family val="2"/>
    </font>
    <font>
      <sz val="11"/>
      <color theme="1"/>
      <name val="Century Gothic"/>
      <family val="2"/>
    </font>
    <font>
      <b/>
      <sz val="20"/>
      <name val="Century Gothic"/>
      <family val="2"/>
    </font>
    <font>
      <b/>
      <sz val="14"/>
      <name val="Century Gothic"/>
      <family val="2"/>
    </font>
    <font>
      <b/>
      <sz val="11"/>
      <name val="Century Gothic"/>
      <family val="2"/>
    </font>
    <font>
      <b/>
      <sz val="14"/>
      <color theme="0"/>
      <name val="Century Gothic"/>
      <family val="2"/>
    </font>
    <font>
      <sz val="14"/>
      <color theme="0"/>
      <name val="Century Gothic"/>
      <family val="2"/>
    </font>
    <font>
      <b/>
      <sz val="11"/>
      <color theme="0"/>
      <name val="Century Gothic"/>
      <family val="2"/>
    </font>
    <font>
      <b/>
      <sz val="10"/>
      <name val="Century Gothic"/>
      <family val="2"/>
    </font>
    <font>
      <sz val="10"/>
      <color theme="1"/>
      <name val="Century Gothic"/>
      <family val="2"/>
    </font>
    <font>
      <b/>
      <sz val="10"/>
      <color theme="0"/>
      <name val="Century Gothic"/>
      <family val="2"/>
    </font>
    <font>
      <sz val="10"/>
      <color theme="0"/>
      <name val="Century Gothic"/>
      <family val="2"/>
    </font>
    <font>
      <sz val="10"/>
      <color rgb="FFFF0000"/>
      <name val="Century Gothic"/>
      <family val="2"/>
    </font>
    <font>
      <u/>
      <sz val="11"/>
      <color theme="10"/>
      <name val="Calibri"/>
      <family val="2"/>
      <scheme val="minor"/>
    </font>
    <font>
      <u/>
      <sz val="10"/>
      <name val="Century Gothic"/>
      <family val="2"/>
    </font>
    <font>
      <b/>
      <u/>
      <sz val="11"/>
      <name val="Century Gothic"/>
      <family val="2"/>
    </font>
    <font>
      <b/>
      <u/>
      <sz val="11"/>
      <color theme="6" tint="-0.249977111117893"/>
      <name val="Century Gothic"/>
      <family val="2"/>
    </font>
  </fonts>
  <fills count="1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5"/>
        <bgColor indexed="64"/>
      </patternFill>
    </fill>
    <fill>
      <patternFill patternType="solid">
        <fgColor theme="1"/>
        <bgColor indexed="64"/>
      </patternFill>
    </fill>
    <fill>
      <patternFill patternType="solid">
        <fgColor theme="4"/>
        <bgColor indexed="64"/>
      </patternFill>
    </fill>
    <fill>
      <patternFill patternType="solid">
        <fgColor theme="2"/>
        <bgColor indexed="64"/>
      </patternFill>
    </fill>
    <fill>
      <patternFill patternType="solid">
        <fgColor theme="7"/>
        <bgColor indexed="64"/>
      </patternFill>
    </fill>
    <fill>
      <patternFill patternType="solid">
        <fgColor rgb="FFFFFF99"/>
        <bgColor indexed="64"/>
      </patternFill>
    </fill>
    <fill>
      <patternFill patternType="solid">
        <fgColor rgb="FFFFC0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0.249977111117893"/>
        <bgColor indexed="64"/>
      </patternFill>
    </fill>
    <fill>
      <patternFill patternType="solid">
        <fgColor theme="8"/>
        <bgColor indexed="64"/>
      </patternFill>
    </fill>
    <fill>
      <patternFill patternType="solid">
        <fgColor rgb="FFFFE593"/>
        <bgColor indexed="64"/>
      </patternFill>
    </fill>
    <fill>
      <patternFill patternType="solid">
        <fgColor rgb="FFD2E8A0"/>
        <bgColor indexed="64"/>
      </patternFill>
    </fill>
    <fill>
      <patternFill patternType="solid">
        <fgColor rgb="FFFFFFFF"/>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cellStyleXfs>
  <cellXfs count="248">
    <xf numFmtId="0" fontId="0" fillId="0" borderId="0" xfId="0"/>
    <xf numFmtId="0" fontId="3" fillId="2" borderId="0" xfId="0" applyFont="1" applyFill="1" applyAlignment="1">
      <alignment wrapText="1"/>
    </xf>
    <xf numFmtId="0" fontId="3" fillId="2" borderId="0" xfId="0" applyFont="1" applyFill="1" applyAlignment="1">
      <alignment horizontal="center"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wrapText="1"/>
    </xf>
    <xf numFmtId="0" fontId="5" fillId="12"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1" xfId="0" applyFont="1" applyBorder="1" applyAlignment="1">
      <alignment horizontal="center" vertical="center"/>
    </xf>
    <xf numFmtId="9" fontId="3" fillId="0" borderId="1" xfId="2"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1" fillId="2" borderId="0" xfId="0" applyFont="1" applyFill="1"/>
    <xf numFmtId="0" fontId="1" fillId="0" borderId="0" xfId="0" applyFont="1"/>
    <xf numFmtId="0" fontId="5" fillId="15" borderId="1" xfId="0" applyFont="1" applyFill="1" applyBorder="1" applyAlignment="1">
      <alignment horizontal="center" vertical="center" wrapText="1"/>
    </xf>
    <xf numFmtId="0" fontId="6" fillId="8" borderId="1" xfId="0" applyFont="1" applyFill="1" applyBorder="1" applyAlignment="1">
      <alignment vertical="center" wrapText="1"/>
    </xf>
    <xf numFmtId="0" fontId="6" fillId="2" borderId="0" xfId="0" applyFont="1" applyFill="1" applyBorder="1" applyAlignment="1">
      <alignment vertical="center" wrapText="1"/>
    </xf>
    <xf numFmtId="0" fontId="3" fillId="2" borderId="0" xfId="0" applyFont="1" applyFill="1" applyBorder="1" applyAlignment="1">
      <alignment horizontal="center" vertical="center"/>
    </xf>
    <xf numFmtId="9" fontId="3" fillId="2" borderId="0" xfId="2" applyFont="1" applyFill="1" applyBorder="1" applyAlignment="1">
      <alignment horizontal="center" vertical="center" wrapText="1"/>
    </xf>
    <xf numFmtId="165" fontId="4" fillId="2" borderId="0" xfId="0" applyNumberFormat="1" applyFont="1" applyFill="1" applyBorder="1" applyAlignment="1">
      <alignment horizontal="center" vertical="center" wrapText="1"/>
    </xf>
    <xf numFmtId="0" fontId="7" fillId="2" borderId="0" xfId="0" applyFont="1" applyFill="1" applyAlignment="1">
      <alignment vertical="center"/>
    </xf>
    <xf numFmtId="0" fontId="5" fillId="16" borderId="1" xfId="0" applyFont="1" applyFill="1" applyBorder="1" applyAlignment="1">
      <alignment horizontal="center" vertical="center" wrapText="1"/>
    </xf>
    <xf numFmtId="0" fontId="9" fillId="2" borderId="0" xfId="0" applyFont="1" applyFill="1" applyAlignment="1">
      <alignment wrapText="1"/>
    </xf>
    <xf numFmtId="0" fontId="15" fillId="2" borderId="0" xfId="0" applyFont="1" applyFill="1"/>
    <xf numFmtId="0" fontId="9" fillId="2" borderId="0" xfId="0" applyFont="1" applyFill="1" applyAlignment="1">
      <alignment horizontal="center" vertical="center" wrapText="1"/>
    </xf>
    <xf numFmtId="0" fontId="9" fillId="2" borderId="0" xfId="0" applyFont="1" applyFill="1" applyBorder="1" applyAlignment="1">
      <alignment horizontal="center" vertical="center" wrapText="1"/>
    </xf>
    <xf numFmtId="0" fontId="9" fillId="2" borderId="0" xfId="0" applyFont="1" applyFill="1" applyBorder="1" applyAlignment="1">
      <alignment wrapText="1"/>
    </xf>
    <xf numFmtId="0" fontId="9" fillId="2" borderId="1" xfId="0" applyFont="1" applyFill="1" applyBorder="1" applyAlignment="1">
      <alignment wrapText="1"/>
    </xf>
    <xf numFmtId="0" fontId="18" fillId="2" borderId="1" xfId="0" applyFont="1" applyFill="1" applyBorder="1" applyAlignment="1">
      <alignment horizontal="center" vertical="center" wrapText="1"/>
    </xf>
    <xf numFmtId="0" fontId="17" fillId="2" borderId="0" xfId="0" applyFont="1" applyFill="1" applyBorder="1" applyAlignment="1">
      <alignment horizontal="center" wrapText="1"/>
    </xf>
    <xf numFmtId="0" fontId="19" fillId="4" borderId="1" xfId="0" applyFont="1" applyFill="1" applyBorder="1" applyAlignment="1">
      <alignment horizontal="right" vertical="center" wrapText="1"/>
    </xf>
    <xf numFmtId="165" fontId="10" fillId="0" borderId="7" xfId="0" applyNumberFormat="1" applyFont="1" applyBorder="1" applyAlignment="1">
      <alignment horizontal="center"/>
    </xf>
    <xf numFmtId="166" fontId="9" fillId="2" borderId="0" xfId="1" applyNumberFormat="1" applyFont="1" applyFill="1" applyBorder="1" applyAlignment="1">
      <alignment vertical="center" wrapText="1"/>
    </xf>
    <xf numFmtId="0" fontId="19" fillId="8" borderId="1" xfId="0" applyFont="1" applyFill="1" applyBorder="1" applyAlignment="1">
      <alignment horizontal="right" vertical="center" wrapText="1"/>
    </xf>
    <xf numFmtId="165" fontId="10" fillId="0" borderId="1" xfId="0" applyNumberFormat="1" applyFont="1" applyBorder="1" applyAlignment="1">
      <alignment horizontal="center"/>
    </xf>
    <xf numFmtId="0" fontId="19" fillId="6" borderId="1" xfId="0" applyFont="1" applyFill="1" applyBorder="1" applyAlignment="1">
      <alignment horizontal="right" vertical="center" wrapText="1"/>
    </xf>
    <xf numFmtId="0" fontId="19" fillId="5" borderId="1" xfId="0" applyFont="1" applyFill="1" applyBorder="1" applyAlignment="1">
      <alignment horizontal="right" vertical="center" wrapText="1"/>
    </xf>
    <xf numFmtId="0" fontId="19" fillId="3" borderId="1" xfId="0" applyFont="1" applyFill="1" applyBorder="1" applyAlignment="1">
      <alignment horizontal="right" vertical="center" wrapText="1"/>
    </xf>
    <xf numFmtId="0" fontId="20" fillId="2" borderId="0" xfId="0" applyFont="1" applyFill="1" applyBorder="1" applyAlignment="1">
      <alignment vertical="center" wrapText="1"/>
    </xf>
    <xf numFmtId="165" fontId="10" fillId="0" borderId="0" xfId="0" applyNumberFormat="1" applyFont="1" applyBorder="1" applyAlignment="1">
      <alignment horizontal="center"/>
    </xf>
    <xf numFmtId="43" fontId="9" fillId="2" borderId="0" xfId="1" applyFont="1" applyFill="1" applyBorder="1" applyAlignment="1">
      <alignment horizontal="center" vertical="center" wrapText="1"/>
    </xf>
    <xf numFmtId="165" fontId="10" fillId="2" borderId="0" xfId="0" applyNumberFormat="1" applyFont="1" applyFill="1" applyBorder="1" applyAlignment="1">
      <alignment horizontal="center"/>
    </xf>
    <xf numFmtId="0" fontId="18" fillId="2" borderId="0" xfId="0" applyFont="1" applyFill="1" applyBorder="1" applyAlignment="1">
      <alignment horizontal="center" vertical="center" wrapText="1"/>
    </xf>
    <xf numFmtId="0" fontId="18" fillId="12" borderId="1"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18" fillId="13" borderId="1"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12" borderId="5"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15" fillId="2" borderId="0" xfId="0" applyFont="1" applyFill="1" applyAlignment="1">
      <alignment wrapText="1"/>
    </xf>
    <xf numFmtId="0" fontId="9" fillId="0" borderId="7" xfId="0" applyFont="1" applyFill="1" applyBorder="1" applyAlignment="1">
      <alignment horizontal="left" vertical="center" wrapText="1"/>
    </xf>
    <xf numFmtId="0" fontId="9" fillId="0" borderId="1" xfId="0" applyFont="1" applyBorder="1" applyAlignment="1">
      <alignment horizontal="center" vertical="center"/>
    </xf>
    <xf numFmtId="9" fontId="9" fillId="0" borderId="1" xfId="2" applyFont="1" applyFill="1" applyBorder="1" applyAlignment="1">
      <alignment horizontal="center" vertical="center" wrapText="1"/>
    </xf>
    <xf numFmtId="165" fontId="17" fillId="0" borderId="1" xfId="0" applyNumberFormat="1" applyFont="1" applyFill="1" applyBorder="1" applyAlignment="1">
      <alignment horizontal="center" vertical="center" wrapText="1"/>
    </xf>
    <xf numFmtId="165" fontId="17" fillId="0" borderId="7" xfId="0" applyNumberFormat="1" applyFont="1" applyFill="1" applyBorder="1" applyAlignment="1">
      <alignment horizontal="center" vertical="center" wrapText="1"/>
    </xf>
    <xf numFmtId="0" fontId="9" fillId="11" borderId="7" xfId="0" applyFont="1" applyFill="1" applyBorder="1" applyAlignment="1">
      <alignment horizontal="left" vertical="center" wrapText="1"/>
    </xf>
    <xf numFmtId="0" fontId="9" fillId="11" borderId="1" xfId="0" applyFont="1" applyFill="1" applyBorder="1" applyAlignment="1">
      <alignment horizontal="center" vertical="center"/>
    </xf>
    <xf numFmtId="9" fontId="9" fillId="11" borderId="1" xfId="2" applyFont="1" applyFill="1" applyBorder="1" applyAlignment="1">
      <alignment horizontal="center" vertical="center" wrapText="1"/>
    </xf>
    <xf numFmtId="165" fontId="17" fillId="11" borderId="1" xfId="0" applyNumberFormat="1" applyFont="1" applyFill="1" applyBorder="1" applyAlignment="1">
      <alignment horizontal="center" vertical="center" wrapText="1"/>
    </xf>
    <xf numFmtId="0" fontId="9" fillId="2" borderId="0" xfId="0" applyFont="1" applyFill="1" applyAlignment="1">
      <alignment vertical="center" wrapText="1"/>
    </xf>
    <xf numFmtId="0" fontId="9" fillId="0" borderId="7" xfId="0" applyFont="1" applyBorder="1" applyAlignment="1">
      <alignment horizontal="left" vertical="center" wrapText="1"/>
    </xf>
    <xf numFmtId="0" fontId="9" fillId="0" borderId="1" xfId="0" applyFont="1" applyBorder="1" applyAlignment="1">
      <alignment horizontal="left" vertical="center" wrapText="1"/>
    </xf>
    <xf numFmtId="0" fontId="9" fillId="13" borderId="1" xfId="0" applyFont="1" applyFill="1" applyBorder="1" applyAlignment="1">
      <alignment horizontal="center" vertical="center"/>
    </xf>
    <xf numFmtId="9" fontId="9" fillId="13" borderId="1" xfId="2" applyFont="1" applyFill="1" applyBorder="1" applyAlignment="1">
      <alignment horizontal="center" vertical="center" wrapText="1"/>
    </xf>
    <xf numFmtId="165" fontId="17" fillId="13" borderId="1" xfId="0" applyNumberFormat="1" applyFont="1" applyFill="1" applyBorder="1" applyAlignment="1">
      <alignment horizontal="center" vertical="center" wrapText="1"/>
    </xf>
    <xf numFmtId="0" fontId="15" fillId="0" borderId="0" xfId="0" applyFont="1"/>
    <xf numFmtId="0" fontId="8" fillId="9" borderId="1" xfId="0" applyNumberFormat="1" applyFont="1" applyFill="1" applyBorder="1" applyAlignment="1" applyProtection="1">
      <alignment horizontal="center" vertical="center" wrapText="1"/>
      <protection locked="0"/>
    </xf>
    <xf numFmtId="0" fontId="8" fillId="5" borderId="7" xfId="0" applyFont="1" applyFill="1" applyBorder="1" applyProtection="1"/>
    <xf numFmtId="0" fontId="8" fillId="0" borderId="0" xfId="0" applyFont="1" applyFill="1" applyProtection="1"/>
    <xf numFmtId="0" fontId="25" fillId="14" borderId="1" xfId="0" applyFont="1" applyFill="1" applyBorder="1" applyAlignment="1" applyProtection="1">
      <alignment horizontal="center"/>
    </xf>
    <xf numFmtId="0" fontId="25" fillId="3" borderId="1" xfId="0" applyFont="1" applyFill="1" applyBorder="1" applyAlignment="1" applyProtection="1">
      <alignment horizontal="center"/>
    </xf>
    <xf numFmtId="49" fontId="25" fillId="4" borderId="1" xfId="0" applyNumberFormat="1" applyFont="1" applyFill="1" applyBorder="1" applyAlignment="1" applyProtection="1">
      <alignment horizontal="center"/>
    </xf>
    <xf numFmtId="49" fontId="25" fillId="8" borderId="1" xfId="0" applyNumberFormat="1" applyFont="1" applyFill="1" applyBorder="1" applyAlignment="1" applyProtection="1">
      <alignment horizontal="center"/>
    </xf>
    <xf numFmtId="49" fontId="25" fillId="6" borderId="1" xfId="0" applyNumberFormat="1" applyFont="1" applyFill="1" applyBorder="1" applyAlignment="1" applyProtection="1">
      <alignment horizontal="center"/>
    </xf>
    <xf numFmtId="49" fontId="25" fillId="7" borderId="1" xfId="0" applyNumberFormat="1" applyFont="1" applyFill="1" applyBorder="1" applyAlignment="1" applyProtection="1">
      <alignment horizontal="center"/>
    </xf>
    <xf numFmtId="0" fontId="8" fillId="0" borderId="0" xfId="0" applyFont="1" applyFill="1" applyAlignment="1" applyProtection="1">
      <alignment horizontal="center"/>
    </xf>
    <xf numFmtId="0" fontId="8" fillId="0" borderId="1" xfId="0" applyFont="1" applyFill="1" applyBorder="1" applyAlignment="1" applyProtection="1">
      <alignment horizontal="center" vertical="top"/>
    </xf>
    <xf numFmtId="0" fontId="8" fillId="0" borderId="1" xfId="0" applyFont="1" applyFill="1" applyBorder="1" applyAlignment="1" applyProtection="1">
      <alignment horizontal="left" vertical="top" wrapText="1"/>
    </xf>
    <xf numFmtId="0" fontId="8" fillId="0" borderId="1" xfId="0" applyFont="1" applyFill="1" applyBorder="1" applyAlignment="1" applyProtection="1">
      <alignment vertical="top" wrapText="1"/>
    </xf>
    <xf numFmtId="0" fontId="8" fillId="0" borderId="0" xfId="0" applyFont="1" applyFill="1" applyAlignment="1" applyProtection="1">
      <alignment horizontal="center" vertical="top"/>
    </xf>
    <xf numFmtId="0" fontId="15" fillId="2" borderId="1" xfId="0" applyFont="1" applyFill="1" applyBorder="1"/>
    <xf numFmtId="0" fontId="18" fillId="0" borderId="1" xfId="0" applyFont="1" applyFill="1" applyBorder="1" applyAlignment="1">
      <alignment horizontal="center" vertical="center" wrapText="1"/>
    </xf>
    <xf numFmtId="0" fontId="9" fillId="2"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9" fillId="2" borderId="0" xfId="0" applyFont="1" applyFill="1" applyAlignment="1" applyProtection="1">
      <alignment wrapText="1"/>
    </xf>
    <xf numFmtId="0" fontId="9" fillId="2" borderId="1" xfId="0" applyFont="1" applyFill="1" applyBorder="1" applyAlignment="1" applyProtection="1">
      <alignment horizontal="left" vertical="center" wrapText="1"/>
    </xf>
    <xf numFmtId="0" fontId="9" fillId="2" borderId="0" xfId="0" applyFont="1" applyFill="1" applyBorder="1" applyAlignment="1" applyProtection="1">
      <alignment horizontal="left" vertical="center" wrapText="1"/>
    </xf>
    <xf numFmtId="0" fontId="9" fillId="2" borderId="0" xfId="0" applyFont="1" applyFill="1" applyBorder="1" applyAlignment="1" applyProtection="1">
      <alignment horizontal="center" vertical="center" wrapText="1"/>
    </xf>
    <xf numFmtId="0" fontId="9" fillId="2" borderId="0" xfId="0" applyFont="1" applyFill="1" applyBorder="1" applyAlignment="1" applyProtection="1">
      <alignment wrapText="1"/>
    </xf>
    <xf numFmtId="0" fontId="19" fillId="4" borderId="7" xfId="0" applyFont="1" applyFill="1" applyBorder="1" applyAlignment="1" applyProtection="1">
      <alignment horizontal="right" vertical="center" wrapText="1"/>
    </xf>
    <xf numFmtId="165" fontId="10" fillId="0" borderId="7" xfId="0" applyNumberFormat="1" applyFont="1" applyBorder="1" applyAlignment="1" applyProtection="1">
      <alignment horizontal="center"/>
    </xf>
    <xf numFmtId="0" fontId="19" fillId="8" borderId="1" xfId="0" applyFont="1" applyFill="1" applyBorder="1" applyAlignment="1" applyProtection="1">
      <alignment horizontal="right" vertical="center" wrapText="1"/>
    </xf>
    <xf numFmtId="165" fontId="10" fillId="0" borderId="1" xfId="0" applyNumberFormat="1" applyFont="1" applyBorder="1" applyAlignment="1" applyProtection="1">
      <alignment horizontal="center"/>
    </xf>
    <xf numFmtId="0" fontId="19" fillId="6" borderId="1" xfId="0" applyFont="1" applyFill="1" applyBorder="1" applyAlignment="1" applyProtection="1">
      <alignment horizontal="right" vertical="center" wrapText="1"/>
    </xf>
    <xf numFmtId="0" fontId="19" fillId="5" borderId="1" xfId="0" applyFont="1" applyFill="1" applyBorder="1" applyAlignment="1" applyProtection="1">
      <alignment horizontal="right" vertical="center" wrapText="1"/>
    </xf>
    <xf numFmtId="0" fontId="19" fillId="3" borderId="1" xfId="0" applyFont="1" applyFill="1" applyBorder="1" applyAlignment="1" applyProtection="1">
      <alignment horizontal="right" vertical="center" wrapText="1"/>
    </xf>
    <xf numFmtId="0" fontId="20" fillId="2" borderId="0" xfId="0" applyFont="1" applyFill="1" applyBorder="1" applyAlignment="1" applyProtection="1">
      <alignment vertical="center" wrapText="1"/>
    </xf>
    <xf numFmtId="165" fontId="10" fillId="0" borderId="0" xfId="0" applyNumberFormat="1" applyFont="1" applyBorder="1" applyAlignment="1" applyProtection="1">
      <alignment horizontal="center"/>
    </xf>
    <xf numFmtId="43" fontId="9" fillId="2" borderId="0" xfId="1" applyFont="1" applyFill="1" applyBorder="1" applyAlignment="1" applyProtection="1">
      <alignment horizontal="center" vertical="center" wrapText="1"/>
    </xf>
    <xf numFmtId="0" fontId="9" fillId="2" borderId="0" xfId="0" applyFont="1" applyFill="1" applyAlignment="1" applyProtection="1">
      <alignment horizontal="center" vertical="center" wrapText="1"/>
    </xf>
    <xf numFmtId="165" fontId="10" fillId="2" borderId="0" xfId="0" applyNumberFormat="1" applyFont="1" applyFill="1" applyBorder="1" applyAlignment="1" applyProtection="1">
      <alignment horizontal="center"/>
    </xf>
    <xf numFmtId="0" fontId="22" fillId="0" borderId="14" xfId="0" applyFont="1" applyFill="1" applyBorder="1" applyAlignment="1" applyProtection="1">
      <alignment horizontal="center" vertical="center" wrapText="1"/>
    </xf>
    <xf numFmtId="0" fontId="22" fillId="0" borderId="12" xfId="0" applyFont="1" applyFill="1" applyBorder="1" applyAlignment="1" applyProtection="1">
      <alignment horizontal="center" vertical="center" wrapText="1"/>
    </xf>
    <xf numFmtId="0" fontId="22" fillId="0" borderId="5" xfId="0" applyFont="1" applyFill="1" applyBorder="1" applyAlignment="1" applyProtection="1">
      <alignment horizontal="center" vertical="center" wrapText="1"/>
    </xf>
    <xf numFmtId="0" fontId="22" fillId="0" borderId="11" xfId="0" applyFont="1" applyFill="1" applyBorder="1" applyAlignment="1" applyProtection="1">
      <alignment horizontal="center" vertical="center" wrapText="1"/>
    </xf>
    <xf numFmtId="0" fontId="23" fillId="2" borderId="0" xfId="0" applyFont="1" applyFill="1" applyAlignment="1" applyProtection="1">
      <alignment wrapText="1"/>
    </xf>
    <xf numFmtId="0" fontId="8" fillId="2" borderId="0" xfId="0" applyFont="1" applyFill="1" applyAlignment="1" applyProtection="1">
      <alignment wrapText="1"/>
    </xf>
    <xf numFmtId="0" fontId="8" fillId="0" borderId="16" xfId="0" applyFont="1" applyFill="1" applyBorder="1" applyAlignment="1" applyProtection="1">
      <alignment horizontal="left" vertical="center" wrapText="1"/>
    </xf>
    <xf numFmtId="0" fontId="8" fillId="0" borderId="16" xfId="0" applyFont="1" applyBorder="1" applyAlignment="1" applyProtection="1">
      <alignment horizontal="center" vertical="center"/>
    </xf>
    <xf numFmtId="0" fontId="8" fillId="0" borderId="16" xfId="0" applyFont="1" applyFill="1" applyBorder="1" applyAlignment="1" applyProtection="1">
      <alignment horizontal="center" vertical="center" wrapText="1"/>
    </xf>
    <xf numFmtId="9" fontId="8" fillId="0" borderId="16" xfId="2" applyFont="1" applyFill="1" applyBorder="1" applyAlignment="1" applyProtection="1">
      <alignment horizontal="center" vertical="center" wrapText="1"/>
    </xf>
    <xf numFmtId="9" fontId="22" fillId="0" borderId="16" xfId="0" applyNumberFormat="1" applyFont="1" applyFill="1" applyBorder="1" applyAlignment="1" applyProtection="1">
      <alignment horizontal="center" vertical="center" wrapText="1"/>
    </xf>
    <xf numFmtId="0" fontId="8" fillId="0" borderId="29"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3" xfId="0" applyFont="1" applyFill="1" applyBorder="1" applyAlignment="1" applyProtection="1">
      <alignment horizontal="center" vertical="center" wrapText="1"/>
    </xf>
    <xf numFmtId="9" fontId="8" fillId="0" borderId="23" xfId="2" applyFont="1" applyFill="1" applyBorder="1" applyAlignment="1" applyProtection="1">
      <alignment horizontal="center" vertical="center" wrapText="1"/>
    </xf>
    <xf numFmtId="9" fontId="22" fillId="0" borderId="23" xfId="0" applyNumberFormat="1" applyFont="1" applyFill="1" applyBorder="1" applyAlignment="1" applyProtection="1">
      <alignment horizontal="center" vertical="center" wrapText="1"/>
    </xf>
    <xf numFmtId="9" fontId="22" fillId="0" borderId="16" xfId="2" applyNumberFormat="1" applyFont="1" applyFill="1" applyBorder="1" applyAlignment="1" applyProtection="1">
      <alignment horizontal="center" vertical="center" wrapText="1"/>
    </xf>
    <xf numFmtId="0" fontId="8" fillId="2" borderId="1" xfId="0" applyFont="1" applyFill="1" applyBorder="1" applyAlignment="1" applyProtection="1">
      <alignment horizontal="left" vertical="center" wrapText="1"/>
    </xf>
    <xf numFmtId="0" fontId="8" fillId="0" borderId="1" xfId="0" applyFont="1" applyBorder="1" applyAlignment="1" applyProtection="1">
      <alignment horizontal="center" vertical="center"/>
    </xf>
    <xf numFmtId="0" fontId="8" fillId="0" borderId="1" xfId="0" applyFont="1" applyFill="1" applyBorder="1" applyAlignment="1" applyProtection="1">
      <alignment horizontal="center" vertical="center" wrapText="1"/>
    </xf>
    <xf numFmtId="9" fontId="8" fillId="0" borderId="1" xfId="2" applyFont="1" applyFill="1" applyBorder="1" applyAlignment="1" applyProtection="1">
      <alignment horizontal="center" vertical="center" wrapText="1"/>
    </xf>
    <xf numFmtId="9" fontId="22" fillId="0" borderId="1" xfId="2" applyNumberFormat="1" applyFont="1" applyFill="1" applyBorder="1" applyAlignment="1" applyProtection="1">
      <alignment horizontal="center" vertical="center" wrapText="1"/>
    </xf>
    <xf numFmtId="0" fontId="8" fillId="0" borderId="23" xfId="0" applyFont="1" applyFill="1" applyBorder="1" applyAlignment="1" applyProtection="1">
      <alignment horizontal="left" vertical="center" wrapText="1"/>
    </xf>
    <xf numFmtId="9" fontId="22" fillId="0" borderId="23" xfId="2" applyNumberFormat="1" applyFont="1" applyFill="1" applyBorder="1" applyAlignment="1" applyProtection="1">
      <alignment horizontal="center" vertical="center" wrapText="1"/>
    </xf>
    <xf numFmtId="0" fontId="24"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left" vertical="center" wrapText="1"/>
    </xf>
    <xf numFmtId="0" fontId="8"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wrapText="1"/>
    </xf>
    <xf numFmtId="9" fontId="8" fillId="2" borderId="0" xfId="2" applyFont="1" applyFill="1" applyBorder="1" applyAlignment="1" applyProtection="1">
      <alignment horizontal="center" vertical="center" wrapText="1"/>
    </xf>
    <xf numFmtId="9" fontId="22" fillId="2" borderId="0" xfId="2" applyFont="1" applyFill="1" applyBorder="1" applyAlignment="1" applyProtection="1">
      <alignment horizontal="center" vertical="center" wrapText="1"/>
    </xf>
    <xf numFmtId="0" fontId="26" fillId="2" borderId="0" xfId="0" applyFont="1" applyFill="1" applyBorder="1" applyAlignment="1" applyProtection="1">
      <alignment horizontal="center" wrapText="1"/>
    </xf>
    <xf numFmtId="0" fontId="22" fillId="0" borderId="1" xfId="0" applyFont="1" applyFill="1" applyBorder="1" applyAlignment="1" applyProtection="1">
      <alignment horizontal="center" vertical="center" wrapText="1"/>
    </xf>
    <xf numFmtId="0" fontId="22" fillId="12" borderId="1" xfId="0" applyFont="1" applyFill="1" applyBorder="1" applyAlignment="1" applyProtection="1">
      <alignment horizontal="center" vertical="center" wrapText="1"/>
    </xf>
    <xf numFmtId="0" fontId="22" fillId="10" borderId="1" xfId="0" applyFont="1" applyFill="1" applyBorder="1" applyAlignment="1" applyProtection="1">
      <alignment horizontal="center" vertical="center" wrapText="1"/>
    </xf>
    <xf numFmtId="0" fontId="22" fillId="13" borderId="1" xfId="0" applyFont="1" applyFill="1" applyBorder="1" applyAlignment="1" applyProtection="1">
      <alignment horizontal="center" vertical="center" wrapText="1"/>
    </xf>
    <xf numFmtId="0" fontId="22" fillId="10" borderId="5"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165" fontId="22" fillId="0" borderId="1" xfId="0" applyNumberFormat="1" applyFont="1" applyFill="1" applyBorder="1" applyAlignment="1" applyProtection="1">
      <alignment horizontal="center" vertical="center" wrapText="1"/>
    </xf>
    <xf numFmtId="0" fontId="8" fillId="0" borderId="7" xfId="0" applyFont="1" applyFill="1" applyBorder="1" applyAlignment="1" applyProtection="1">
      <alignment horizontal="left" vertical="center" wrapText="1"/>
    </xf>
    <xf numFmtId="165" fontId="22" fillId="0" borderId="7" xfId="0" applyNumberFormat="1" applyFont="1" applyFill="1" applyBorder="1" applyAlignment="1" applyProtection="1">
      <alignment horizontal="center" vertical="center" wrapText="1"/>
    </xf>
    <xf numFmtId="0" fontId="8" fillId="11" borderId="7" xfId="0" applyFont="1" applyFill="1" applyBorder="1" applyAlignment="1" applyProtection="1">
      <alignment horizontal="left" vertical="center" wrapText="1"/>
    </xf>
    <xf numFmtId="0" fontId="8" fillId="11" borderId="1" xfId="0" applyFont="1" applyFill="1" applyBorder="1" applyAlignment="1" applyProtection="1">
      <alignment horizontal="center" vertical="center"/>
    </xf>
    <xf numFmtId="9" fontId="8" fillId="11" borderId="1" xfId="2" applyFont="1" applyFill="1" applyBorder="1" applyAlignment="1" applyProtection="1">
      <alignment horizontal="center" vertical="center" wrapText="1"/>
    </xf>
    <xf numFmtId="165" fontId="22" fillId="11" borderId="1" xfId="0" applyNumberFormat="1" applyFont="1" applyFill="1" applyBorder="1" applyAlignment="1" applyProtection="1">
      <alignment horizontal="center" vertical="center" wrapText="1"/>
    </xf>
    <xf numFmtId="0" fontId="9" fillId="2" borderId="0" xfId="0" applyFont="1" applyFill="1" applyAlignment="1" applyProtection="1">
      <alignment vertical="center" wrapText="1"/>
    </xf>
    <xf numFmtId="0" fontId="8" fillId="0" borderId="7"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16" fillId="2" borderId="0" xfId="0" applyFont="1" applyFill="1" applyAlignment="1" applyProtection="1">
      <alignment vertical="center"/>
    </xf>
    <xf numFmtId="0" fontId="15" fillId="2" borderId="0" xfId="0" applyFont="1" applyFill="1" applyProtection="1"/>
    <xf numFmtId="0" fontId="8" fillId="3" borderId="1" xfId="0" applyFont="1" applyFill="1" applyBorder="1" applyAlignment="1" applyProtection="1">
      <alignment horizontal="center" vertical="center"/>
    </xf>
    <xf numFmtId="0" fontId="8" fillId="9" borderId="1" xfId="0" applyFont="1" applyFill="1" applyBorder="1" applyAlignment="1" applyProtection="1">
      <alignment horizontal="center" vertical="center"/>
    </xf>
    <xf numFmtId="0" fontId="15" fillId="2" borderId="0" xfId="0" applyFont="1" applyFill="1" applyAlignment="1" applyProtection="1">
      <alignment vertical="center"/>
    </xf>
    <xf numFmtId="0" fontId="14" fillId="2" borderId="0" xfId="0" applyFont="1" applyFill="1" applyBorder="1" applyAlignment="1" applyProtection="1">
      <alignment horizontal="center" vertical="center"/>
    </xf>
    <xf numFmtId="0" fontId="8" fillId="0" borderId="32" xfId="0" applyFont="1" applyFill="1" applyBorder="1" applyProtection="1"/>
    <xf numFmtId="0" fontId="9" fillId="9" borderId="1" xfId="0" applyFont="1" applyFill="1" applyBorder="1" applyAlignment="1" applyProtection="1">
      <alignment horizontal="left" vertical="center" wrapText="1"/>
      <protection locked="0"/>
    </xf>
    <xf numFmtId="17" fontId="9" fillId="9" borderId="1" xfId="0" applyNumberFormat="1" applyFont="1" applyFill="1" applyBorder="1" applyAlignment="1" applyProtection="1">
      <alignment horizontal="left" vertical="center" wrapText="1"/>
      <protection locked="0"/>
    </xf>
    <xf numFmtId="0" fontId="23" fillId="2" borderId="2" xfId="0" applyFont="1" applyFill="1" applyBorder="1" applyAlignment="1" applyProtection="1">
      <alignment horizontal="center" wrapText="1"/>
    </xf>
    <xf numFmtId="0" fontId="23" fillId="2" borderId="4" xfId="0" applyFont="1" applyFill="1" applyBorder="1" applyAlignment="1" applyProtection="1">
      <alignment horizontal="center" wrapText="1"/>
    </xf>
    <xf numFmtId="0" fontId="23" fillId="2" borderId="3" xfId="0" applyFont="1" applyFill="1" applyBorder="1" applyAlignment="1" applyProtection="1">
      <alignment horizontal="center" wrapText="1"/>
    </xf>
    <xf numFmtId="0" fontId="26" fillId="2" borderId="24" xfId="0" applyFont="1" applyFill="1" applyBorder="1" applyAlignment="1" applyProtection="1">
      <alignment horizontal="center" wrapText="1"/>
    </xf>
    <xf numFmtId="0" fontId="26" fillId="2" borderId="25" xfId="0" applyFont="1" applyFill="1" applyBorder="1" applyAlignment="1" applyProtection="1">
      <alignment horizontal="center" wrapText="1"/>
    </xf>
    <xf numFmtId="0" fontId="26" fillId="2" borderId="26" xfId="0" applyFont="1" applyFill="1" applyBorder="1" applyAlignment="1" applyProtection="1">
      <alignment horizontal="center" wrapText="1"/>
    </xf>
    <xf numFmtId="0" fontId="26" fillId="2" borderId="17" xfId="0" applyFont="1" applyFill="1" applyBorder="1" applyAlignment="1" applyProtection="1">
      <alignment horizontal="center" wrapText="1"/>
    </xf>
    <xf numFmtId="0" fontId="26" fillId="2" borderId="18" xfId="0" applyFont="1" applyFill="1" applyBorder="1" applyAlignment="1" applyProtection="1">
      <alignment horizontal="center" wrapText="1"/>
    </xf>
    <xf numFmtId="0" fontId="26" fillId="2" borderId="19" xfId="0" applyFont="1" applyFill="1" applyBorder="1" applyAlignment="1" applyProtection="1">
      <alignment horizontal="center" wrapText="1"/>
    </xf>
    <xf numFmtId="0" fontId="22" fillId="0" borderId="1" xfId="0" applyFont="1" applyFill="1" applyBorder="1" applyAlignment="1" applyProtection="1">
      <alignment horizontal="center" vertical="center" wrapText="1"/>
    </xf>
    <xf numFmtId="0" fontId="26" fillId="2" borderId="13" xfId="0" applyFont="1" applyFill="1" applyBorder="1" applyAlignment="1" applyProtection="1">
      <alignment horizontal="center" wrapText="1"/>
    </xf>
    <xf numFmtId="0" fontId="26" fillId="2" borderId="0" xfId="0" applyFont="1" applyFill="1" applyBorder="1" applyAlignment="1" applyProtection="1">
      <alignment horizontal="center" wrapText="1"/>
    </xf>
    <xf numFmtId="0" fontId="26" fillId="2" borderId="21" xfId="0" applyFont="1" applyFill="1" applyBorder="1" applyAlignment="1" applyProtection="1">
      <alignment horizontal="center" wrapText="1"/>
    </xf>
    <xf numFmtId="0" fontId="24" fillId="3" borderId="27" xfId="0" applyFont="1" applyFill="1" applyBorder="1" applyAlignment="1" applyProtection="1">
      <alignment horizontal="center" vertical="center" wrapText="1"/>
    </xf>
    <xf numFmtId="0" fontId="24" fillId="3" borderId="28" xfId="0" applyFont="1" applyFill="1" applyBorder="1" applyAlignment="1" applyProtection="1">
      <alignment horizontal="center" vertical="center" wrapText="1"/>
    </xf>
    <xf numFmtId="0" fontId="24" fillId="3" borderId="15" xfId="0" applyFont="1" applyFill="1" applyBorder="1" applyAlignment="1" applyProtection="1">
      <alignment horizontal="center" vertical="center" wrapText="1"/>
    </xf>
    <xf numFmtId="0" fontId="24" fillId="3" borderId="20" xfId="0" applyFont="1" applyFill="1" applyBorder="1" applyAlignment="1" applyProtection="1">
      <alignment horizontal="center" vertical="center" wrapText="1"/>
    </xf>
    <xf numFmtId="0" fontId="24" fillId="3" borderId="22" xfId="0" applyFont="1" applyFill="1" applyBorder="1" applyAlignment="1" applyProtection="1">
      <alignment horizontal="center" vertical="center" wrapText="1"/>
    </xf>
    <xf numFmtId="166" fontId="9" fillId="2" borderId="0" xfId="1" applyNumberFormat="1" applyFont="1" applyFill="1" applyBorder="1" applyAlignment="1" applyProtection="1">
      <alignment horizontal="center" vertical="center" wrapText="1"/>
    </xf>
    <xf numFmtId="0" fontId="23" fillId="11" borderId="2" xfId="0" applyFont="1" applyFill="1" applyBorder="1" applyAlignment="1" applyProtection="1">
      <alignment horizontal="center" wrapText="1"/>
    </xf>
    <xf numFmtId="0" fontId="23" fillId="11" borderId="4" xfId="0" applyFont="1" applyFill="1" applyBorder="1" applyAlignment="1" applyProtection="1">
      <alignment horizontal="center" wrapText="1"/>
    </xf>
    <xf numFmtId="0" fontId="23" fillId="11" borderId="3" xfId="0" applyFont="1" applyFill="1" applyBorder="1" applyAlignment="1" applyProtection="1">
      <alignment horizontal="center" wrapText="1"/>
    </xf>
    <xf numFmtId="0" fontId="23" fillId="2" borderId="1" xfId="0" applyFont="1" applyFill="1" applyBorder="1" applyAlignment="1" applyProtection="1">
      <alignment horizontal="center" wrapText="1"/>
    </xf>
    <xf numFmtId="0" fontId="12" fillId="2" borderId="0" xfId="0" applyFont="1" applyFill="1" applyAlignment="1" applyProtection="1">
      <alignment horizontal="center" vertical="center"/>
    </xf>
    <xf numFmtId="0" fontId="11" fillId="2" borderId="1" xfId="0" applyFont="1" applyFill="1" applyBorder="1" applyAlignment="1" applyProtection="1">
      <alignment horizontal="center" wrapText="1"/>
    </xf>
    <xf numFmtId="0" fontId="24" fillId="5" borderId="1" xfId="0" applyFont="1" applyFill="1" applyBorder="1" applyAlignment="1" applyProtection="1">
      <alignment horizontal="center" vertical="center" wrapText="1"/>
    </xf>
    <xf numFmtId="0" fontId="22" fillId="0" borderId="30" xfId="0" applyFont="1" applyFill="1" applyBorder="1" applyAlignment="1" applyProtection="1">
      <alignment horizontal="center" vertical="center" wrapText="1"/>
    </xf>
    <xf numFmtId="0" fontId="22" fillId="0" borderId="31" xfId="0"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0" fontId="18" fillId="0" borderId="2" xfId="0" applyFont="1" applyFill="1" applyBorder="1" applyAlignment="1" applyProtection="1">
      <alignment horizontal="center" vertical="center" wrapText="1"/>
    </xf>
    <xf numFmtId="0" fontId="18" fillId="0" borderId="4" xfId="0" applyFont="1" applyFill="1" applyBorder="1" applyAlignment="1" applyProtection="1">
      <alignment horizontal="center" vertical="center" wrapText="1"/>
    </xf>
    <xf numFmtId="0" fontId="18" fillId="0" borderId="3" xfId="0" applyFont="1" applyFill="1" applyBorder="1" applyAlignment="1" applyProtection="1">
      <alignment horizontal="center" vertical="center" wrapText="1"/>
    </xf>
    <xf numFmtId="0" fontId="24" fillId="8" borderId="1" xfId="0" applyFont="1" applyFill="1" applyBorder="1" applyAlignment="1" applyProtection="1">
      <alignment horizontal="center" vertical="center" wrapText="1"/>
    </xf>
    <xf numFmtId="0" fontId="24" fillId="4" borderId="1" xfId="0" applyFont="1" applyFill="1" applyBorder="1" applyAlignment="1" applyProtection="1">
      <alignment horizontal="center" vertical="center" wrapText="1"/>
    </xf>
    <xf numFmtId="0" fontId="24" fillId="6" borderId="1" xfId="0" applyFont="1" applyFill="1" applyBorder="1" applyAlignment="1" applyProtection="1">
      <alignment horizontal="center" vertical="center" wrapText="1"/>
    </xf>
    <xf numFmtId="0" fontId="17" fillId="2" borderId="2" xfId="0" applyFont="1" applyFill="1" applyBorder="1" applyAlignment="1" applyProtection="1">
      <alignment horizontal="center" wrapText="1"/>
    </xf>
    <xf numFmtId="0" fontId="17" fillId="2" borderId="4" xfId="0" applyFont="1" applyFill="1" applyBorder="1" applyAlignment="1" applyProtection="1">
      <alignment horizontal="center" wrapText="1"/>
    </xf>
    <xf numFmtId="0" fontId="17" fillId="2" borderId="3" xfId="0" applyFont="1" applyFill="1" applyBorder="1" applyAlignment="1" applyProtection="1">
      <alignment horizontal="center" wrapText="1"/>
    </xf>
    <xf numFmtId="0" fontId="3" fillId="2" borderId="1" xfId="0" applyFont="1" applyFill="1" applyBorder="1" applyAlignment="1">
      <alignment horizontal="center" wrapText="1"/>
    </xf>
    <xf numFmtId="0" fontId="13" fillId="2" borderId="0" xfId="0" applyFont="1" applyFill="1" applyAlignment="1">
      <alignment horizontal="center" vertical="center"/>
    </xf>
    <xf numFmtId="0" fontId="14" fillId="2"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13" borderId="1" xfId="0" applyFont="1" applyFill="1" applyBorder="1" applyAlignment="1">
      <alignment horizontal="left" vertical="center" wrapText="1"/>
    </xf>
    <xf numFmtId="165" fontId="17" fillId="13" borderId="2" xfId="0" applyNumberFormat="1" applyFont="1" applyFill="1" applyBorder="1" applyAlignment="1">
      <alignment horizontal="center" vertical="center" wrapText="1"/>
    </xf>
    <xf numFmtId="165" fontId="17" fillId="13" borderId="4" xfId="0" applyNumberFormat="1" applyFont="1" applyFill="1" applyBorder="1" applyAlignment="1">
      <alignment horizontal="center" vertical="center" wrapText="1"/>
    </xf>
    <xf numFmtId="165" fontId="17" fillId="13" borderId="3" xfId="0" applyNumberFormat="1" applyFont="1" applyFill="1" applyBorder="1" applyAlignment="1">
      <alignment horizontal="center" vertical="center" wrapText="1"/>
    </xf>
    <xf numFmtId="0" fontId="15" fillId="13" borderId="2" xfId="0" applyFont="1" applyFill="1" applyBorder="1" applyAlignment="1">
      <alignment horizontal="center" wrapText="1"/>
    </xf>
    <xf numFmtId="0" fontId="15" fillId="13" borderId="4" xfId="0" applyFont="1" applyFill="1" applyBorder="1" applyAlignment="1">
      <alignment horizontal="center" wrapText="1"/>
    </xf>
    <xf numFmtId="0" fontId="15" fillId="13" borderId="3" xfId="0" applyFont="1" applyFill="1" applyBorder="1" applyAlignment="1">
      <alignment horizontal="center" wrapText="1"/>
    </xf>
    <xf numFmtId="0" fontId="18" fillId="0"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15" fillId="2" borderId="2" xfId="0" applyFont="1" applyFill="1" applyBorder="1" applyAlignment="1">
      <alignment horizontal="center" wrapText="1"/>
    </xf>
    <xf numFmtId="0" fontId="15" fillId="2" borderId="4" xfId="0" applyFont="1" applyFill="1" applyBorder="1" applyAlignment="1">
      <alignment horizontal="center" wrapText="1"/>
    </xf>
    <xf numFmtId="0" fontId="15" fillId="2" borderId="3" xfId="0" applyFont="1" applyFill="1" applyBorder="1" applyAlignment="1">
      <alignment horizontal="center" wrapText="1"/>
    </xf>
    <xf numFmtId="0" fontId="15" fillId="11" borderId="2" xfId="0" applyFont="1" applyFill="1" applyBorder="1" applyAlignment="1">
      <alignment horizontal="center" wrapText="1"/>
    </xf>
    <xf numFmtId="0" fontId="15" fillId="11" borderId="4" xfId="0" applyFont="1" applyFill="1" applyBorder="1" applyAlignment="1">
      <alignment horizontal="center" wrapText="1"/>
    </xf>
    <xf numFmtId="0" fontId="15" fillId="11" borderId="3" xfId="0" applyFont="1" applyFill="1" applyBorder="1" applyAlignment="1">
      <alignment horizontal="center" wrapText="1"/>
    </xf>
    <xf numFmtId="165" fontId="17" fillId="2" borderId="2" xfId="0" applyNumberFormat="1" applyFont="1" applyFill="1" applyBorder="1" applyAlignment="1">
      <alignment horizontal="center" vertical="center" wrapText="1"/>
    </xf>
    <xf numFmtId="165" fontId="17" fillId="2" borderId="4" xfId="0" applyNumberFormat="1" applyFont="1" applyFill="1" applyBorder="1" applyAlignment="1">
      <alignment horizontal="center" vertical="center" wrapText="1"/>
    </xf>
    <xf numFmtId="165" fontId="17" fillId="2" borderId="3" xfId="0" applyNumberFormat="1" applyFont="1" applyFill="1" applyBorder="1" applyAlignment="1">
      <alignment horizontal="center" vertical="center" wrapText="1"/>
    </xf>
    <xf numFmtId="165" fontId="17" fillId="11" borderId="2" xfId="0" applyNumberFormat="1" applyFont="1" applyFill="1" applyBorder="1" applyAlignment="1">
      <alignment horizontal="center" vertical="center" wrapText="1"/>
    </xf>
    <xf numFmtId="165" fontId="17" fillId="11" borderId="4" xfId="0" applyNumberFormat="1" applyFont="1" applyFill="1" applyBorder="1" applyAlignment="1">
      <alignment horizontal="center" vertical="center" wrapText="1"/>
    </xf>
    <xf numFmtId="165" fontId="17" fillId="11" borderId="3" xfId="0" applyNumberFormat="1" applyFont="1" applyFill="1" applyBorder="1" applyAlignment="1">
      <alignment horizontal="center" vertical="center" wrapText="1"/>
    </xf>
    <xf numFmtId="0" fontId="21" fillId="8"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7" fillId="2" borderId="1" xfId="0" applyFont="1" applyFill="1" applyBorder="1" applyAlignment="1">
      <alignment horizontal="center" wrapText="1"/>
    </xf>
    <xf numFmtId="0" fontId="13" fillId="2" borderId="0" xfId="0" applyFont="1" applyFill="1" applyAlignment="1" applyProtection="1">
      <alignment horizontal="center" vertical="center"/>
    </xf>
    <xf numFmtId="0" fontId="14" fillId="2" borderId="1" xfId="0" applyFont="1" applyFill="1" applyBorder="1" applyAlignment="1" applyProtection="1">
      <alignment horizontal="center" vertical="center"/>
    </xf>
    <xf numFmtId="0" fontId="8" fillId="3" borderId="8" xfId="0" applyFont="1" applyFill="1" applyBorder="1" applyAlignment="1" applyProtection="1">
      <alignment horizontal="left" vertical="top" wrapText="1"/>
    </xf>
    <xf numFmtId="0" fontId="8" fillId="3" borderId="9" xfId="0" applyFont="1" applyFill="1" applyBorder="1" applyAlignment="1" applyProtection="1">
      <alignment horizontal="left" vertical="top" wrapText="1"/>
    </xf>
    <xf numFmtId="0" fontId="8" fillId="0" borderId="5" xfId="0" applyFont="1" applyFill="1" applyBorder="1" applyAlignment="1" applyProtection="1">
      <alignment horizontal="left" vertical="center" wrapText="1"/>
    </xf>
    <xf numFmtId="0" fontId="8" fillId="0" borderId="6" xfId="0" applyFont="1" applyFill="1" applyBorder="1" applyAlignment="1" applyProtection="1">
      <alignment horizontal="left" vertical="center" wrapText="1"/>
    </xf>
    <xf numFmtId="0" fontId="8" fillId="0" borderId="7" xfId="0" applyFont="1" applyFill="1" applyBorder="1" applyAlignment="1" applyProtection="1">
      <alignment horizontal="left" vertical="center" wrapText="1"/>
    </xf>
    <xf numFmtId="164" fontId="8" fillId="0" borderId="5" xfId="0" applyNumberFormat="1" applyFont="1" applyFill="1" applyBorder="1" applyAlignment="1" applyProtection="1">
      <alignment horizontal="center" vertical="center" wrapText="1"/>
    </xf>
    <xf numFmtId="164" fontId="8" fillId="0" borderId="6" xfId="0" applyNumberFormat="1" applyFont="1" applyFill="1" applyBorder="1" applyAlignment="1" applyProtection="1">
      <alignment horizontal="center" vertical="center" wrapText="1"/>
    </xf>
    <xf numFmtId="164" fontId="8" fillId="0" borderId="7" xfId="0" applyNumberFormat="1" applyFont="1" applyFill="1" applyBorder="1" applyAlignment="1" applyProtection="1">
      <alignment horizontal="center" vertical="center" wrapText="1"/>
    </xf>
    <xf numFmtId="0" fontId="25" fillId="5" borderId="8" xfId="0" applyFont="1" applyFill="1" applyBorder="1" applyAlignment="1" applyProtection="1">
      <alignment horizontal="center"/>
    </xf>
    <xf numFmtId="0" fontId="25" fillId="5" borderId="9" xfId="0" applyFont="1" applyFill="1" applyBorder="1" applyAlignment="1" applyProtection="1">
      <alignment horizontal="center"/>
    </xf>
    <xf numFmtId="0" fontId="25" fillId="5" borderId="10" xfId="0" applyFont="1" applyFill="1" applyBorder="1" applyAlignment="1" applyProtection="1">
      <alignment horizontal="center"/>
    </xf>
    <xf numFmtId="0" fontId="8" fillId="0" borderId="33" xfId="0" applyFont="1" applyFill="1" applyBorder="1" applyProtection="1"/>
    <xf numFmtId="0" fontId="29" fillId="17" borderId="34" xfId="3" applyFont="1" applyFill="1" applyBorder="1" applyAlignment="1" applyProtection="1">
      <alignment horizontal="center" wrapText="1"/>
    </xf>
    <xf numFmtId="0" fontId="29" fillId="17" borderId="35" xfId="3" applyFont="1" applyFill="1" applyBorder="1" applyAlignment="1" applyProtection="1">
      <alignment horizontal="center" wrapText="1"/>
    </xf>
    <xf numFmtId="0" fontId="29" fillId="17" borderId="36" xfId="3" applyFont="1" applyFill="1" applyBorder="1" applyAlignment="1" applyProtection="1">
      <alignment horizont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colors>
    <mruColors>
      <color rgb="FF568C9B"/>
      <color rgb="FF718995"/>
      <color rgb="FF72A8B1"/>
      <color rgb="FF3A7084"/>
      <color rgb="FFFFCF37"/>
      <color rgb="FFFFE593"/>
      <color rgb="FFD2E8A0"/>
      <color rgb="FFBCE292"/>
      <color rgb="FF000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329867312276829E-2"/>
          <c:y val="8.3725089238838854E-2"/>
          <c:w val="0.92310996195180406"/>
          <c:h val="0.69732031768786906"/>
        </c:manualLayout>
      </c:layout>
      <c:barChart>
        <c:barDir val="bar"/>
        <c:grouping val="clustered"/>
        <c:varyColors val="0"/>
        <c:ser>
          <c:idx val="0"/>
          <c:order val="0"/>
          <c:invertIfNegative val="0"/>
          <c:dPt>
            <c:idx val="0"/>
            <c:invertIfNegative val="0"/>
            <c:bubble3D val="0"/>
            <c:spPr>
              <a:solidFill>
                <a:schemeClr val="accent2"/>
              </a:solidFill>
            </c:spPr>
            <c:extLst>
              <c:ext xmlns:c16="http://schemas.microsoft.com/office/drawing/2014/chart" uri="{C3380CC4-5D6E-409C-BE32-E72D297353CC}">
                <c16:uniqueId val="{00000001-5F1B-414B-B580-2C4D75DAEC8B}"/>
              </c:ext>
            </c:extLst>
          </c:dPt>
          <c:dPt>
            <c:idx val="1"/>
            <c:invertIfNegative val="0"/>
            <c:bubble3D val="0"/>
            <c:spPr>
              <a:solidFill>
                <a:schemeClr val="accent4"/>
              </a:solidFill>
            </c:spPr>
            <c:extLst>
              <c:ext xmlns:c16="http://schemas.microsoft.com/office/drawing/2014/chart" uri="{C3380CC4-5D6E-409C-BE32-E72D297353CC}">
                <c16:uniqueId val="{00000003-5F1B-414B-B580-2C4D75DAEC8B}"/>
              </c:ext>
            </c:extLst>
          </c:dPt>
          <c:dPt>
            <c:idx val="3"/>
            <c:invertIfNegative val="0"/>
            <c:bubble3D val="0"/>
            <c:spPr>
              <a:solidFill>
                <a:schemeClr val="tx1"/>
              </a:solidFill>
            </c:spPr>
            <c:extLst>
              <c:ext xmlns:c16="http://schemas.microsoft.com/office/drawing/2014/chart" uri="{C3380CC4-5D6E-409C-BE32-E72D297353CC}">
                <c16:uniqueId val="{00000005-5F1B-414B-B580-2C4D75DAEC8B}"/>
              </c:ext>
            </c:extLst>
          </c:dPt>
          <c:dPt>
            <c:idx val="4"/>
            <c:invertIfNegative val="0"/>
            <c:bubble3D val="0"/>
            <c:spPr>
              <a:solidFill>
                <a:schemeClr val="tx2"/>
              </a:solidFill>
            </c:spPr>
            <c:extLst>
              <c:ext xmlns:c16="http://schemas.microsoft.com/office/drawing/2014/chart" uri="{C3380CC4-5D6E-409C-BE32-E72D297353CC}">
                <c16:uniqueId val="{00000007-5F1B-414B-B580-2C4D75DAEC8B}"/>
              </c:ext>
            </c:extLst>
          </c:dPt>
          <c:cat>
            <c:strRef>
              <c:f>'Results 1 - all workers'!$C$10:$C$14</c:f>
              <c:strCache>
                <c:ptCount val="5"/>
                <c:pt idx="0">
                  <c:v>General</c:v>
                </c:pt>
                <c:pt idx="1">
                  <c:v>Income / progression</c:v>
                </c:pt>
                <c:pt idx="2">
                  <c:v>Safety</c:v>
                </c:pt>
                <c:pt idx="3">
                  <c:v>Respect</c:v>
                </c:pt>
                <c:pt idx="4">
                  <c:v>Overall</c:v>
                </c:pt>
              </c:strCache>
            </c:strRef>
          </c:cat>
          <c:val>
            <c:numRef>
              <c:f>'Results 1 - all workers'!$D$10:$D$14</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8-5F1B-414B-B580-2C4D75DAEC8B}"/>
            </c:ext>
          </c:extLst>
        </c:ser>
        <c:dLbls>
          <c:showLegendKey val="0"/>
          <c:showVal val="0"/>
          <c:showCatName val="0"/>
          <c:showSerName val="0"/>
          <c:showPercent val="0"/>
          <c:showBubbleSize val="0"/>
        </c:dLbls>
        <c:gapWidth val="150"/>
        <c:axId val="93173632"/>
        <c:axId val="93175168"/>
      </c:barChart>
      <c:catAx>
        <c:axId val="93173632"/>
        <c:scaling>
          <c:orientation val="maxMin"/>
        </c:scaling>
        <c:delete val="1"/>
        <c:axPos val="l"/>
        <c:numFmt formatCode="General" sourceLinked="0"/>
        <c:majorTickMark val="out"/>
        <c:minorTickMark val="none"/>
        <c:tickLblPos val="nextTo"/>
        <c:crossAx val="93175168"/>
        <c:crosses val="autoZero"/>
        <c:auto val="1"/>
        <c:lblAlgn val="ctr"/>
        <c:lblOffset val="100"/>
        <c:noMultiLvlLbl val="0"/>
      </c:catAx>
      <c:valAx>
        <c:axId val="93175168"/>
        <c:scaling>
          <c:orientation val="minMax"/>
          <c:max val="10"/>
        </c:scaling>
        <c:delete val="0"/>
        <c:axPos val="b"/>
        <c:numFmt formatCode="0" sourceLinked="0"/>
        <c:majorTickMark val="out"/>
        <c:minorTickMark val="none"/>
        <c:tickLblPos val="nextTo"/>
        <c:txPr>
          <a:bodyPr/>
          <a:lstStyle/>
          <a:p>
            <a:pPr>
              <a:defRPr sz="1200">
                <a:solidFill>
                  <a:sysClr val="windowText" lastClr="000000"/>
                </a:solidFill>
              </a:defRPr>
            </a:pPr>
            <a:endParaRPr lang="en-US"/>
          </a:p>
        </c:txPr>
        <c:crossAx val="93173632"/>
        <c:crosses val="max"/>
        <c:crossBetween val="between"/>
      </c:valAx>
      <c:spPr>
        <a:noFill/>
      </c:spPr>
    </c:plotArea>
    <c:plotVisOnly val="1"/>
    <c:dispBlanksAs val="gap"/>
    <c:showDLblsOverMax val="0"/>
  </c:chart>
  <c:spPr>
    <a:noFill/>
    <a:ln>
      <a:noFill/>
    </a:ln>
  </c:spPr>
  <c:txPr>
    <a:bodyPr/>
    <a:lstStyle/>
    <a:p>
      <a:pPr>
        <a:defRPr>
          <a:latin typeface="Gill Sans MT" panose="020B0502020104020203"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49711196431467E-3"/>
          <c:y val="2.3700883651055809E-2"/>
          <c:w val="0.95025598254350507"/>
          <c:h val="0.95518864208469723"/>
        </c:manualLayout>
      </c:layout>
      <c:barChart>
        <c:barDir val="bar"/>
        <c:grouping val="percentStacked"/>
        <c:varyColors val="0"/>
        <c:ser>
          <c:idx val="0"/>
          <c:order val="0"/>
          <c:spPr>
            <a:solidFill>
              <a:srgbClr val="92D050"/>
            </a:solidFill>
          </c:spPr>
          <c:invertIfNegative val="0"/>
          <c:dPt>
            <c:idx val="0"/>
            <c:invertIfNegative val="0"/>
            <c:bubble3D val="0"/>
            <c:extLst>
              <c:ext xmlns:c16="http://schemas.microsoft.com/office/drawing/2014/chart" uri="{C3380CC4-5D6E-409C-BE32-E72D297353CC}">
                <c16:uniqueId val="{00000000-EDE9-4FE8-879C-E9142A4C9C78}"/>
              </c:ext>
            </c:extLst>
          </c:dPt>
          <c:dPt>
            <c:idx val="1"/>
            <c:invertIfNegative val="0"/>
            <c:bubble3D val="0"/>
            <c:extLst>
              <c:ext xmlns:c16="http://schemas.microsoft.com/office/drawing/2014/chart" uri="{C3380CC4-5D6E-409C-BE32-E72D297353CC}">
                <c16:uniqueId val="{00000001-EDE9-4FE8-879C-E9142A4C9C78}"/>
              </c:ext>
            </c:extLst>
          </c:dPt>
          <c:dPt>
            <c:idx val="2"/>
            <c:invertIfNegative val="0"/>
            <c:bubble3D val="0"/>
            <c:extLst>
              <c:ext xmlns:c16="http://schemas.microsoft.com/office/drawing/2014/chart" uri="{C3380CC4-5D6E-409C-BE32-E72D297353CC}">
                <c16:uniqueId val="{00000002-EDE9-4FE8-879C-E9142A4C9C78}"/>
              </c:ext>
            </c:extLst>
          </c:dPt>
          <c:dPt>
            <c:idx val="3"/>
            <c:invertIfNegative val="0"/>
            <c:bubble3D val="0"/>
            <c:extLst>
              <c:ext xmlns:c16="http://schemas.microsoft.com/office/drawing/2014/chart" uri="{C3380CC4-5D6E-409C-BE32-E72D297353CC}">
                <c16:uniqueId val="{00000003-EDE9-4FE8-879C-E9142A4C9C78}"/>
              </c:ext>
            </c:extLst>
          </c:dPt>
          <c:dPt>
            <c:idx val="4"/>
            <c:invertIfNegative val="0"/>
            <c:bubble3D val="0"/>
            <c:extLst>
              <c:ext xmlns:c16="http://schemas.microsoft.com/office/drawing/2014/chart" uri="{C3380CC4-5D6E-409C-BE32-E72D297353CC}">
                <c16:uniqueId val="{00000004-EDE9-4FE8-879C-E9142A4C9C78}"/>
              </c:ext>
            </c:extLst>
          </c:dPt>
          <c:dPt>
            <c:idx val="8"/>
            <c:invertIfNegative val="0"/>
            <c:bubble3D val="0"/>
            <c:extLst>
              <c:ext xmlns:c16="http://schemas.microsoft.com/office/drawing/2014/chart" uri="{C3380CC4-5D6E-409C-BE32-E72D297353CC}">
                <c16:uniqueId val="{00000005-EDE9-4FE8-879C-E9142A4C9C78}"/>
              </c:ext>
            </c:extLst>
          </c:dPt>
          <c:dPt>
            <c:idx val="9"/>
            <c:invertIfNegative val="0"/>
            <c:bubble3D val="0"/>
            <c:extLst>
              <c:ext xmlns:c16="http://schemas.microsoft.com/office/drawing/2014/chart" uri="{C3380CC4-5D6E-409C-BE32-E72D297353CC}">
                <c16:uniqueId val="{00000006-EDE9-4FE8-879C-E9142A4C9C78}"/>
              </c:ext>
            </c:extLst>
          </c:dPt>
          <c:dPt>
            <c:idx val="10"/>
            <c:invertIfNegative val="0"/>
            <c:bubble3D val="0"/>
            <c:extLst>
              <c:ext xmlns:c16="http://schemas.microsoft.com/office/drawing/2014/chart" uri="{C3380CC4-5D6E-409C-BE32-E72D297353CC}">
                <c16:uniqueId val="{00000007-EDE9-4FE8-879C-E9142A4C9C78}"/>
              </c:ext>
            </c:extLst>
          </c:dPt>
          <c:dPt>
            <c:idx val="11"/>
            <c:invertIfNegative val="0"/>
            <c:bubble3D val="0"/>
            <c:extLst>
              <c:ext xmlns:c16="http://schemas.microsoft.com/office/drawing/2014/chart" uri="{C3380CC4-5D6E-409C-BE32-E72D297353CC}">
                <c16:uniqueId val="{00000008-EDE9-4FE8-879C-E9142A4C9C78}"/>
              </c:ext>
            </c:extLst>
          </c:dPt>
          <c:dPt>
            <c:idx val="12"/>
            <c:invertIfNegative val="0"/>
            <c:bubble3D val="0"/>
            <c:extLst>
              <c:ext xmlns:c16="http://schemas.microsoft.com/office/drawing/2014/chart" uri="{C3380CC4-5D6E-409C-BE32-E72D297353CC}">
                <c16:uniqueId val="{00000009-EDE9-4FE8-879C-E9142A4C9C78}"/>
              </c:ext>
            </c:extLst>
          </c:dPt>
          <c:dPt>
            <c:idx val="13"/>
            <c:invertIfNegative val="0"/>
            <c:bubble3D val="0"/>
            <c:extLst>
              <c:ext xmlns:c16="http://schemas.microsoft.com/office/drawing/2014/chart" uri="{C3380CC4-5D6E-409C-BE32-E72D297353CC}">
                <c16:uniqueId val="{0000000A-EDE9-4FE8-879C-E9142A4C9C78}"/>
              </c:ext>
            </c:extLst>
          </c:dPt>
          <c:dLbls>
            <c:spPr>
              <a:noFill/>
              <a:ln>
                <a:noFill/>
              </a:ln>
              <a:effectLst/>
            </c:spPr>
            <c:txPr>
              <a:bodyPr/>
              <a:lstStyle/>
              <a:p>
                <a:pPr>
                  <a:defRPr sz="1050">
                    <a:latin typeface="Gill Sans MT" panose="020B05020201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by nationality'!$U$17:$U$35</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B-EDE9-4FE8-879C-E9142A4C9C78}"/>
            </c:ext>
          </c:extLst>
        </c:ser>
        <c:ser>
          <c:idx val="1"/>
          <c:order val="1"/>
          <c:spPr>
            <a:solidFill>
              <a:srgbClr val="FFC000"/>
            </a:solidFill>
          </c:spPr>
          <c:invertIfNegative val="0"/>
          <c:dLbls>
            <c:spPr>
              <a:noFill/>
              <a:ln>
                <a:noFill/>
              </a:ln>
              <a:effectLst/>
            </c:spPr>
            <c:txPr>
              <a:bodyPr/>
              <a:lstStyle/>
              <a:p>
                <a:pPr>
                  <a:defRPr sz="1050">
                    <a:latin typeface="Gill Sans MT" panose="020B05020201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by nationality'!$V$17:$V$35</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C-EDE9-4FE8-879C-E9142A4C9C78}"/>
            </c:ext>
          </c:extLst>
        </c:ser>
        <c:ser>
          <c:idx val="2"/>
          <c:order val="2"/>
          <c:spPr>
            <a:solidFill>
              <a:schemeClr val="bg1">
                <a:lumMod val="65000"/>
              </a:schemeClr>
            </a:solidFill>
          </c:spPr>
          <c:invertIfNegative val="0"/>
          <c:dLbls>
            <c:spPr>
              <a:noFill/>
              <a:ln>
                <a:noFill/>
              </a:ln>
              <a:effectLst/>
            </c:spPr>
            <c:txPr>
              <a:bodyPr/>
              <a:lstStyle/>
              <a:p>
                <a:pPr>
                  <a:defRPr sz="1100">
                    <a:latin typeface="Gill Sans MT" panose="020B05020201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by nationality'!$W$17:$W$35</c:f>
              <c:numCache>
                <c:formatCode>0%</c:formatCode>
                <c:ptCount val="19"/>
                <c:pt idx="0">
                  <c:v>0</c:v>
                </c:pt>
                <c:pt idx="1">
                  <c:v>0</c:v>
                </c:pt>
                <c:pt idx="2">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D-EDE9-4FE8-879C-E9142A4C9C78}"/>
            </c:ext>
          </c:extLst>
        </c:ser>
        <c:dLbls>
          <c:dLblPos val="ctr"/>
          <c:showLegendKey val="0"/>
          <c:showVal val="1"/>
          <c:showCatName val="0"/>
          <c:showSerName val="0"/>
          <c:showPercent val="0"/>
          <c:showBubbleSize val="0"/>
        </c:dLbls>
        <c:gapWidth val="150"/>
        <c:overlap val="100"/>
        <c:axId val="95431296"/>
        <c:axId val="95441280"/>
      </c:barChart>
      <c:catAx>
        <c:axId val="95431296"/>
        <c:scaling>
          <c:orientation val="maxMin"/>
        </c:scaling>
        <c:delete val="1"/>
        <c:axPos val="l"/>
        <c:majorTickMark val="out"/>
        <c:minorTickMark val="none"/>
        <c:tickLblPos val="nextTo"/>
        <c:crossAx val="95441280"/>
        <c:crosses val="autoZero"/>
        <c:auto val="1"/>
        <c:lblAlgn val="ctr"/>
        <c:lblOffset val="100"/>
        <c:noMultiLvlLbl val="0"/>
      </c:catAx>
      <c:valAx>
        <c:axId val="95441280"/>
        <c:scaling>
          <c:orientation val="minMax"/>
          <c:max val="1"/>
        </c:scaling>
        <c:delete val="1"/>
        <c:axPos val="b"/>
        <c:numFmt formatCode="0%" sourceLinked="0"/>
        <c:majorTickMark val="out"/>
        <c:minorTickMark val="none"/>
        <c:tickLblPos val="nextTo"/>
        <c:crossAx val="95431296"/>
        <c:crosses val="max"/>
        <c:crossBetween val="between"/>
      </c:valAx>
      <c:spPr>
        <a:noFill/>
      </c:spPr>
    </c:plotArea>
    <c:plotVisOnly val="0"/>
    <c:dispBlanksAs val="gap"/>
    <c:showDLblsOverMax val="0"/>
  </c:chart>
  <c:spPr>
    <a:noFill/>
    <a:ln>
      <a:noFill/>
    </a:ln>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49711196431467E-3"/>
          <c:y val="2.3700883651055809E-2"/>
          <c:w val="0.95025598254350507"/>
          <c:h val="0.95518864208469723"/>
        </c:manualLayout>
      </c:layout>
      <c:barChart>
        <c:barDir val="bar"/>
        <c:grouping val="percentStacked"/>
        <c:varyColors val="0"/>
        <c:ser>
          <c:idx val="0"/>
          <c:order val="0"/>
          <c:tx>
            <c:strRef>
              <c:f>'Results by nationality'!$H$16</c:f>
              <c:strCache>
                <c:ptCount val="1"/>
                <c:pt idx="0">
                  <c:v>Positive</c:v>
                </c:pt>
              </c:strCache>
            </c:strRef>
          </c:tx>
          <c:spPr>
            <a:solidFill>
              <a:srgbClr val="92D050"/>
            </a:solidFill>
          </c:spPr>
          <c:invertIfNegative val="0"/>
          <c:dPt>
            <c:idx val="0"/>
            <c:invertIfNegative val="0"/>
            <c:bubble3D val="0"/>
            <c:extLst>
              <c:ext xmlns:c16="http://schemas.microsoft.com/office/drawing/2014/chart" uri="{C3380CC4-5D6E-409C-BE32-E72D297353CC}">
                <c16:uniqueId val="{00000000-2753-49E2-819A-B9F85F4F90FF}"/>
              </c:ext>
            </c:extLst>
          </c:dPt>
          <c:dPt>
            <c:idx val="1"/>
            <c:invertIfNegative val="0"/>
            <c:bubble3D val="0"/>
            <c:extLst>
              <c:ext xmlns:c16="http://schemas.microsoft.com/office/drawing/2014/chart" uri="{C3380CC4-5D6E-409C-BE32-E72D297353CC}">
                <c16:uniqueId val="{00000001-2753-49E2-819A-B9F85F4F90FF}"/>
              </c:ext>
            </c:extLst>
          </c:dPt>
          <c:dPt>
            <c:idx val="2"/>
            <c:invertIfNegative val="0"/>
            <c:bubble3D val="0"/>
            <c:extLst>
              <c:ext xmlns:c16="http://schemas.microsoft.com/office/drawing/2014/chart" uri="{C3380CC4-5D6E-409C-BE32-E72D297353CC}">
                <c16:uniqueId val="{00000002-2753-49E2-819A-B9F85F4F90FF}"/>
              </c:ext>
            </c:extLst>
          </c:dPt>
          <c:dPt>
            <c:idx val="3"/>
            <c:invertIfNegative val="0"/>
            <c:bubble3D val="0"/>
            <c:extLst>
              <c:ext xmlns:c16="http://schemas.microsoft.com/office/drawing/2014/chart" uri="{C3380CC4-5D6E-409C-BE32-E72D297353CC}">
                <c16:uniqueId val="{00000003-2753-49E2-819A-B9F85F4F90FF}"/>
              </c:ext>
            </c:extLst>
          </c:dPt>
          <c:dPt>
            <c:idx val="4"/>
            <c:invertIfNegative val="0"/>
            <c:bubble3D val="0"/>
            <c:extLst>
              <c:ext xmlns:c16="http://schemas.microsoft.com/office/drawing/2014/chart" uri="{C3380CC4-5D6E-409C-BE32-E72D297353CC}">
                <c16:uniqueId val="{00000004-2753-49E2-819A-B9F85F4F90FF}"/>
              </c:ext>
            </c:extLst>
          </c:dPt>
          <c:dPt>
            <c:idx val="8"/>
            <c:invertIfNegative val="0"/>
            <c:bubble3D val="0"/>
            <c:extLst>
              <c:ext xmlns:c16="http://schemas.microsoft.com/office/drawing/2014/chart" uri="{C3380CC4-5D6E-409C-BE32-E72D297353CC}">
                <c16:uniqueId val="{00000005-2753-49E2-819A-B9F85F4F90FF}"/>
              </c:ext>
            </c:extLst>
          </c:dPt>
          <c:dPt>
            <c:idx val="9"/>
            <c:invertIfNegative val="0"/>
            <c:bubble3D val="0"/>
            <c:extLst>
              <c:ext xmlns:c16="http://schemas.microsoft.com/office/drawing/2014/chart" uri="{C3380CC4-5D6E-409C-BE32-E72D297353CC}">
                <c16:uniqueId val="{00000006-2753-49E2-819A-B9F85F4F90FF}"/>
              </c:ext>
            </c:extLst>
          </c:dPt>
          <c:dPt>
            <c:idx val="10"/>
            <c:invertIfNegative val="0"/>
            <c:bubble3D val="0"/>
            <c:extLst>
              <c:ext xmlns:c16="http://schemas.microsoft.com/office/drawing/2014/chart" uri="{C3380CC4-5D6E-409C-BE32-E72D297353CC}">
                <c16:uniqueId val="{00000007-2753-49E2-819A-B9F85F4F90FF}"/>
              </c:ext>
            </c:extLst>
          </c:dPt>
          <c:dPt>
            <c:idx val="11"/>
            <c:invertIfNegative val="0"/>
            <c:bubble3D val="0"/>
            <c:extLst>
              <c:ext xmlns:c16="http://schemas.microsoft.com/office/drawing/2014/chart" uri="{C3380CC4-5D6E-409C-BE32-E72D297353CC}">
                <c16:uniqueId val="{00000008-2753-49E2-819A-B9F85F4F90FF}"/>
              </c:ext>
            </c:extLst>
          </c:dPt>
          <c:dPt>
            <c:idx val="12"/>
            <c:invertIfNegative val="0"/>
            <c:bubble3D val="0"/>
            <c:extLst>
              <c:ext xmlns:c16="http://schemas.microsoft.com/office/drawing/2014/chart" uri="{C3380CC4-5D6E-409C-BE32-E72D297353CC}">
                <c16:uniqueId val="{00000009-2753-49E2-819A-B9F85F4F90FF}"/>
              </c:ext>
            </c:extLst>
          </c:dPt>
          <c:dPt>
            <c:idx val="13"/>
            <c:invertIfNegative val="0"/>
            <c:bubble3D val="0"/>
            <c:extLst>
              <c:ext xmlns:c16="http://schemas.microsoft.com/office/drawing/2014/chart" uri="{C3380CC4-5D6E-409C-BE32-E72D297353CC}">
                <c16:uniqueId val="{0000000A-2753-49E2-819A-B9F85F4F90FF}"/>
              </c:ext>
            </c:extLst>
          </c:dPt>
          <c:dLbls>
            <c:spPr>
              <a:noFill/>
              <a:ln>
                <a:noFill/>
              </a:ln>
              <a:effectLst/>
            </c:spPr>
            <c:txPr>
              <a:bodyPr/>
              <a:lstStyle/>
              <a:p>
                <a:pPr>
                  <a:defRPr sz="1100">
                    <a:latin typeface="Gill Sans MT" panose="020B05020201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by nationality'!$H$17:$H$35</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B-2753-49E2-819A-B9F85F4F90FF}"/>
            </c:ext>
          </c:extLst>
        </c:ser>
        <c:ser>
          <c:idx val="1"/>
          <c:order val="1"/>
          <c:tx>
            <c:strRef>
              <c:f>'Results by nationality'!$I$16</c:f>
              <c:strCache>
                <c:ptCount val="1"/>
                <c:pt idx="0">
                  <c:v>Negative</c:v>
                </c:pt>
              </c:strCache>
            </c:strRef>
          </c:tx>
          <c:spPr>
            <a:solidFill>
              <a:srgbClr val="FFC000"/>
            </a:solidFill>
          </c:spPr>
          <c:invertIfNegative val="0"/>
          <c:dLbls>
            <c:spPr>
              <a:noFill/>
              <a:ln>
                <a:noFill/>
              </a:ln>
              <a:effectLst/>
            </c:spPr>
            <c:txPr>
              <a:bodyPr/>
              <a:lstStyle/>
              <a:p>
                <a:pPr>
                  <a:defRPr sz="1100">
                    <a:latin typeface="Gill Sans MT" panose="020B05020201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by nationality'!$I$17:$I$35</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C-2753-49E2-819A-B9F85F4F90FF}"/>
            </c:ext>
          </c:extLst>
        </c:ser>
        <c:ser>
          <c:idx val="2"/>
          <c:order val="2"/>
          <c:tx>
            <c:strRef>
              <c:f>'Results by nationality'!$J$16</c:f>
              <c:strCache>
                <c:ptCount val="1"/>
                <c:pt idx="0">
                  <c:v>Unsure / Neutral</c:v>
                </c:pt>
              </c:strCache>
            </c:strRef>
          </c:tx>
          <c:spPr>
            <a:solidFill>
              <a:schemeClr val="bg1">
                <a:lumMod val="65000"/>
              </a:schemeClr>
            </a:solidFill>
          </c:spPr>
          <c:invertIfNegative val="0"/>
          <c:dLbls>
            <c:spPr>
              <a:noFill/>
              <a:ln>
                <a:noFill/>
              </a:ln>
              <a:effectLst/>
            </c:spPr>
            <c:txPr>
              <a:bodyPr/>
              <a:lstStyle/>
              <a:p>
                <a:pPr>
                  <a:defRPr sz="1100">
                    <a:latin typeface="Gill Sans MT" panose="020B05020201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by nationality'!$J$17:$J$35</c:f>
              <c:numCache>
                <c:formatCode>0%</c:formatCode>
                <c:ptCount val="19"/>
                <c:pt idx="0">
                  <c:v>0</c:v>
                </c:pt>
                <c:pt idx="1">
                  <c:v>0</c:v>
                </c:pt>
                <c:pt idx="2">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D-2753-49E2-819A-B9F85F4F90FF}"/>
            </c:ext>
          </c:extLst>
        </c:ser>
        <c:dLbls>
          <c:dLblPos val="ctr"/>
          <c:showLegendKey val="0"/>
          <c:showVal val="1"/>
          <c:showCatName val="0"/>
          <c:showSerName val="0"/>
          <c:showPercent val="0"/>
          <c:showBubbleSize val="0"/>
        </c:dLbls>
        <c:gapWidth val="150"/>
        <c:overlap val="100"/>
        <c:axId val="95498240"/>
        <c:axId val="95499776"/>
      </c:barChart>
      <c:catAx>
        <c:axId val="95498240"/>
        <c:scaling>
          <c:orientation val="maxMin"/>
        </c:scaling>
        <c:delete val="1"/>
        <c:axPos val="l"/>
        <c:majorTickMark val="out"/>
        <c:minorTickMark val="none"/>
        <c:tickLblPos val="nextTo"/>
        <c:crossAx val="95499776"/>
        <c:crosses val="autoZero"/>
        <c:auto val="1"/>
        <c:lblAlgn val="ctr"/>
        <c:lblOffset val="100"/>
        <c:noMultiLvlLbl val="0"/>
      </c:catAx>
      <c:valAx>
        <c:axId val="95499776"/>
        <c:scaling>
          <c:orientation val="minMax"/>
          <c:max val="1"/>
        </c:scaling>
        <c:delete val="1"/>
        <c:axPos val="b"/>
        <c:numFmt formatCode="0%" sourceLinked="0"/>
        <c:majorTickMark val="out"/>
        <c:minorTickMark val="none"/>
        <c:tickLblPos val="nextTo"/>
        <c:crossAx val="95498240"/>
        <c:crosses val="max"/>
        <c:crossBetween val="between"/>
      </c:valAx>
      <c:spPr>
        <a:noFill/>
      </c:spPr>
    </c:plotArea>
    <c:plotVisOnly val="0"/>
    <c:dispBlanksAs val="gap"/>
    <c:showDLblsOverMax val="0"/>
  </c:chart>
  <c:spPr>
    <a:noFill/>
    <a:ln>
      <a:noFill/>
    </a:ln>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49711196431467E-3"/>
          <c:y val="2.3700883651055809E-2"/>
          <c:w val="0.95025598254350507"/>
          <c:h val="0.95937146651561322"/>
        </c:manualLayout>
      </c:layout>
      <c:barChart>
        <c:barDir val="bar"/>
        <c:grouping val="percentStacked"/>
        <c:varyColors val="0"/>
        <c:ser>
          <c:idx val="0"/>
          <c:order val="0"/>
          <c:spPr>
            <a:solidFill>
              <a:srgbClr val="92D050"/>
            </a:solidFill>
          </c:spPr>
          <c:invertIfNegative val="0"/>
          <c:dPt>
            <c:idx val="0"/>
            <c:invertIfNegative val="0"/>
            <c:bubble3D val="0"/>
            <c:extLst>
              <c:ext xmlns:c16="http://schemas.microsoft.com/office/drawing/2014/chart" uri="{C3380CC4-5D6E-409C-BE32-E72D297353CC}">
                <c16:uniqueId val="{00000000-B3B1-403A-B2C9-381AA87C46BD}"/>
              </c:ext>
            </c:extLst>
          </c:dPt>
          <c:dPt>
            <c:idx val="1"/>
            <c:invertIfNegative val="0"/>
            <c:bubble3D val="0"/>
            <c:extLst>
              <c:ext xmlns:c16="http://schemas.microsoft.com/office/drawing/2014/chart" uri="{C3380CC4-5D6E-409C-BE32-E72D297353CC}">
                <c16:uniqueId val="{00000001-B3B1-403A-B2C9-381AA87C46BD}"/>
              </c:ext>
            </c:extLst>
          </c:dPt>
          <c:dPt>
            <c:idx val="2"/>
            <c:invertIfNegative val="0"/>
            <c:bubble3D val="0"/>
            <c:extLst>
              <c:ext xmlns:c16="http://schemas.microsoft.com/office/drawing/2014/chart" uri="{C3380CC4-5D6E-409C-BE32-E72D297353CC}">
                <c16:uniqueId val="{00000002-B3B1-403A-B2C9-381AA87C46BD}"/>
              </c:ext>
            </c:extLst>
          </c:dPt>
          <c:dPt>
            <c:idx val="3"/>
            <c:invertIfNegative val="0"/>
            <c:bubble3D val="0"/>
            <c:extLst>
              <c:ext xmlns:c16="http://schemas.microsoft.com/office/drawing/2014/chart" uri="{C3380CC4-5D6E-409C-BE32-E72D297353CC}">
                <c16:uniqueId val="{00000003-B3B1-403A-B2C9-381AA87C46BD}"/>
              </c:ext>
            </c:extLst>
          </c:dPt>
          <c:dPt>
            <c:idx val="4"/>
            <c:invertIfNegative val="0"/>
            <c:bubble3D val="0"/>
            <c:extLst>
              <c:ext xmlns:c16="http://schemas.microsoft.com/office/drawing/2014/chart" uri="{C3380CC4-5D6E-409C-BE32-E72D297353CC}">
                <c16:uniqueId val="{00000004-B3B1-403A-B2C9-381AA87C46BD}"/>
              </c:ext>
            </c:extLst>
          </c:dPt>
          <c:dPt>
            <c:idx val="8"/>
            <c:invertIfNegative val="0"/>
            <c:bubble3D val="0"/>
            <c:extLst>
              <c:ext xmlns:c16="http://schemas.microsoft.com/office/drawing/2014/chart" uri="{C3380CC4-5D6E-409C-BE32-E72D297353CC}">
                <c16:uniqueId val="{00000005-B3B1-403A-B2C9-381AA87C46BD}"/>
              </c:ext>
            </c:extLst>
          </c:dPt>
          <c:dPt>
            <c:idx val="9"/>
            <c:invertIfNegative val="0"/>
            <c:bubble3D val="0"/>
            <c:extLst>
              <c:ext xmlns:c16="http://schemas.microsoft.com/office/drawing/2014/chart" uri="{C3380CC4-5D6E-409C-BE32-E72D297353CC}">
                <c16:uniqueId val="{00000006-B3B1-403A-B2C9-381AA87C46BD}"/>
              </c:ext>
            </c:extLst>
          </c:dPt>
          <c:dPt>
            <c:idx val="10"/>
            <c:invertIfNegative val="0"/>
            <c:bubble3D val="0"/>
            <c:extLst>
              <c:ext xmlns:c16="http://schemas.microsoft.com/office/drawing/2014/chart" uri="{C3380CC4-5D6E-409C-BE32-E72D297353CC}">
                <c16:uniqueId val="{00000007-B3B1-403A-B2C9-381AA87C46BD}"/>
              </c:ext>
            </c:extLst>
          </c:dPt>
          <c:dPt>
            <c:idx val="11"/>
            <c:invertIfNegative val="0"/>
            <c:bubble3D val="0"/>
            <c:extLst>
              <c:ext xmlns:c16="http://schemas.microsoft.com/office/drawing/2014/chart" uri="{C3380CC4-5D6E-409C-BE32-E72D297353CC}">
                <c16:uniqueId val="{00000008-B3B1-403A-B2C9-381AA87C46BD}"/>
              </c:ext>
            </c:extLst>
          </c:dPt>
          <c:dPt>
            <c:idx val="12"/>
            <c:invertIfNegative val="0"/>
            <c:bubble3D val="0"/>
            <c:extLst>
              <c:ext xmlns:c16="http://schemas.microsoft.com/office/drawing/2014/chart" uri="{C3380CC4-5D6E-409C-BE32-E72D297353CC}">
                <c16:uniqueId val="{00000009-B3B1-403A-B2C9-381AA87C46BD}"/>
              </c:ext>
            </c:extLst>
          </c:dPt>
          <c:dPt>
            <c:idx val="13"/>
            <c:invertIfNegative val="0"/>
            <c:bubble3D val="0"/>
            <c:extLst>
              <c:ext xmlns:c16="http://schemas.microsoft.com/office/drawing/2014/chart" uri="{C3380CC4-5D6E-409C-BE32-E72D297353CC}">
                <c16:uniqueId val="{0000000A-B3B1-403A-B2C9-381AA87C46BD}"/>
              </c:ext>
            </c:extLst>
          </c:dPt>
          <c:dLbls>
            <c:spPr>
              <a:noFill/>
              <a:ln>
                <a:noFill/>
              </a:ln>
              <a:effectLst/>
            </c:spPr>
            <c:txPr>
              <a:bodyPr/>
              <a:lstStyle/>
              <a:p>
                <a:pPr>
                  <a:defRPr sz="1050">
                    <a:latin typeface="Gill Sans MT" panose="020B05020201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by nationality'!$AH$17:$AH$35</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B-B3B1-403A-B2C9-381AA87C46BD}"/>
            </c:ext>
          </c:extLst>
        </c:ser>
        <c:ser>
          <c:idx val="1"/>
          <c:order val="1"/>
          <c:spPr>
            <a:solidFill>
              <a:srgbClr val="FFC000"/>
            </a:solidFill>
          </c:spPr>
          <c:invertIfNegative val="0"/>
          <c:dLbls>
            <c:spPr>
              <a:noFill/>
              <a:ln>
                <a:noFill/>
              </a:ln>
              <a:effectLst/>
            </c:spPr>
            <c:txPr>
              <a:bodyPr/>
              <a:lstStyle/>
              <a:p>
                <a:pPr>
                  <a:defRPr sz="1050">
                    <a:latin typeface="Gill Sans MT" panose="020B05020201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by nationality'!$AI$17:$AI$35</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C-B3B1-403A-B2C9-381AA87C46BD}"/>
            </c:ext>
          </c:extLst>
        </c:ser>
        <c:ser>
          <c:idx val="2"/>
          <c:order val="2"/>
          <c:spPr>
            <a:solidFill>
              <a:schemeClr val="bg1">
                <a:lumMod val="65000"/>
              </a:schemeClr>
            </a:solidFill>
          </c:spPr>
          <c:invertIfNegative val="0"/>
          <c:dLbls>
            <c:spPr>
              <a:noFill/>
              <a:ln>
                <a:noFill/>
              </a:ln>
              <a:effectLst/>
            </c:spPr>
            <c:txPr>
              <a:bodyPr/>
              <a:lstStyle/>
              <a:p>
                <a:pPr>
                  <a:defRPr sz="1100">
                    <a:latin typeface="Gill Sans MT" panose="020B05020201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by nationality'!$AJ$17:$AJ$35</c:f>
              <c:numCache>
                <c:formatCode>0%</c:formatCode>
                <c:ptCount val="19"/>
                <c:pt idx="0">
                  <c:v>0</c:v>
                </c:pt>
                <c:pt idx="1">
                  <c:v>0</c:v>
                </c:pt>
                <c:pt idx="2">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D-B3B1-403A-B2C9-381AA87C46BD}"/>
            </c:ext>
          </c:extLst>
        </c:ser>
        <c:dLbls>
          <c:dLblPos val="ctr"/>
          <c:showLegendKey val="0"/>
          <c:showVal val="1"/>
          <c:showCatName val="0"/>
          <c:showSerName val="0"/>
          <c:showPercent val="0"/>
          <c:showBubbleSize val="0"/>
        </c:dLbls>
        <c:gapWidth val="150"/>
        <c:overlap val="100"/>
        <c:axId val="95569024"/>
        <c:axId val="95570560"/>
      </c:barChart>
      <c:catAx>
        <c:axId val="95569024"/>
        <c:scaling>
          <c:orientation val="maxMin"/>
        </c:scaling>
        <c:delete val="1"/>
        <c:axPos val="l"/>
        <c:majorTickMark val="out"/>
        <c:minorTickMark val="none"/>
        <c:tickLblPos val="nextTo"/>
        <c:crossAx val="95570560"/>
        <c:crosses val="autoZero"/>
        <c:auto val="1"/>
        <c:lblAlgn val="ctr"/>
        <c:lblOffset val="100"/>
        <c:noMultiLvlLbl val="0"/>
      </c:catAx>
      <c:valAx>
        <c:axId val="95570560"/>
        <c:scaling>
          <c:orientation val="minMax"/>
          <c:max val="1"/>
        </c:scaling>
        <c:delete val="1"/>
        <c:axPos val="b"/>
        <c:numFmt formatCode="0%" sourceLinked="0"/>
        <c:majorTickMark val="out"/>
        <c:minorTickMark val="none"/>
        <c:tickLblPos val="nextTo"/>
        <c:crossAx val="95569024"/>
        <c:crosses val="max"/>
        <c:crossBetween val="between"/>
      </c:valAx>
      <c:spPr>
        <a:noFill/>
      </c:spPr>
    </c:plotArea>
    <c:plotVisOnly val="0"/>
    <c:dispBlanksAs val="gap"/>
    <c:showDLblsOverMax val="0"/>
  </c:chart>
  <c:spPr>
    <a:noFill/>
    <a:ln>
      <a:noFill/>
    </a:ln>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49711196431467E-3"/>
          <c:y val="2.3700883651055809E-2"/>
          <c:w val="0.95025598254350507"/>
          <c:h val="0.95352631314304592"/>
        </c:manualLayout>
      </c:layout>
      <c:barChart>
        <c:barDir val="bar"/>
        <c:grouping val="percentStacked"/>
        <c:varyColors val="0"/>
        <c:ser>
          <c:idx val="0"/>
          <c:order val="0"/>
          <c:spPr>
            <a:solidFill>
              <a:srgbClr val="92D050"/>
            </a:solidFill>
          </c:spPr>
          <c:invertIfNegative val="0"/>
          <c:dPt>
            <c:idx val="0"/>
            <c:invertIfNegative val="0"/>
            <c:bubble3D val="0"/>
            <c:extLst>
              <c:ext xmlns:c16="http://schemas.microsoft.com/office/drawing/2014/chart" uri="{C3380CC4-5D6E-409C-BE32-E72D297353CC}">
                <c16:uniqueId val="{00000000-A812-40EC-A2C0-812EC76F8844}"/>
              </c:ext>
            </c:extLst>
          </c:dPt>
          <c:dPt>
            <c:idx val="1"/>
            <c:invertIfNegative val="0"/>
            <c:bubble3D val="0"/>
            <c:extLst>
              <c:ext xmlns:c16="http://schemas.microsoft.com/office/drawing/2014/chart" uri="{C3380CC4-5D6E-409C-BE32-E72D297353CC}">
                <c16:uniqueId val="{00000001-A812-40EC-A2C0-812EC76F8844}"/>
              </c:ext>
            </c:extLst>
          </c:dPt>
          <c:dPt>
            <c:idx val="2"/>
            <c:invertIfNegative val="0"/>
            <c:bubble3D val="0"/>
            <c:extLst>
              <c:ext xmlns:c16="http://schemas.microsoft.com/office/drawing/2014/chart" uri="{C3380CC4-5D6E-409C-BE32-E72D297353CC}">
                <c16:uniqueId val="{00000002-A812-40EC-A2C0-812EC76F8844}"/>
              </c:ext>
            </c:extLst>
          </c:dPt>
          <c:dPt>
            <c:idx val="3"/>
            <c:invertIfNegative val="0"/>
            <c:bubble3D val="0"/>
            <c:extLst>
              <c:ext xmlns:c16="http://schemas.microsoft.com/office/drawing/2014/chart" uri="{C3380CC4-5D6E-409C-BE32-E72D297353CC}">
                <c16:uniqueId val="{00000003-A812-40EC-A2C0-812EC76F8844}"/>
              </c:ext>
            </c:extLst>
          </c:dPt>
          <c:dPt>
            <c:idx val="4"/>
            <c:invertIfNegative val="0"/>
            <c:bubble3D val="0"/>
            <c:extLst>
              <c:ext xmlns:c16="http://schemas.microsoft.com/office/drawing/2014/chart" uri="{C3380CC4-5D6E-409C-BE32-E72D297353CC}">
                <c16:uniqueId val="{00000004-A812-40EC-A2C0-812EC76F8844}"/>
              </c:ext>
            </c:extLst>
          </c:dPt>
          <c:dPt>
            <c:idx val="8"/>
            <c:invertIfNegative val="0"/>
            <c:bubble3D val="0"/>
            <c:extLst>
              <c:ext xmlns:c16="http://schemas.microsoft.com/office/drawing/2014/chart" uri="{C3380CC4-5D6E-409C-BE32-E72D297353CC}">
                <c16:uniqueId val="{00000005-A812-40EC-A2C0-812EC76F8844}"/>
              </c:ext>
            </c:extLst>
          </c:dPt>
          <c:dPt>
            <c:idx val="9"/>
            <c:invertIfNegative val="0"/>
            <c:bubble3D val="0"/>
            <c:extLst>
              <c:ext xmlns:c16="http://schemas.microsoft.com/office/drawing/2014/chart" uri="{C3380CC4-5D6E-409C-BE32-E72D297353CC}">
                <c16:uniqueId val="{00000006-A812-40EC-A2C0-812EC76F8844}"/>
              </c:ext>
            </c:extLst>
          </c:dPt>
          <c:dPt>
            <c:idx val="10"/>
            <c:invertIfNegative val="0"/>
            <c:bubble3D val="0"/>
            <c:extLst>
              <c:ext xmlns:c16="http://schemas.microsoft.com/office/drawing/2014/chart" uri="{C3380CC4-5D6E-409C-BE32-E72D297353CC}">
                <c16:uniqueId val="{00000007-A812-40EC-A2C0-812EC76F8844}"/>
              </c:ext>
            </c:extLst>
          </c:dPt>
          <c:dPt>
            <c:idx val="11"/>
            <c:invertIfNegative val="0"/>
            <c:bubble3D val="0"/>
            <c:extLst>
              <c:ext xmlns:c16="http://schemas.microsoft.com/office/drawing/2014/chart" uri="{C3380CC4-5D6E-409C-BE32-E72D297353CC}">
                <c16:uniqueId val="{00000008-A812-40EC-A2C0-812EC76F8844}"/>
              </c:ext>
            </c:extLst>
          </c:dPt>
          <c:dPt>
            <c:idx val="12"/>
            <c:invertIfNegative val="0"/>
            <c:bubble3D val="0"/>
            <c:extLst>
              <c:ext xmlns:c16="http://schemas.microsoft.com/office/drawing/2014/chart" uri="{C3380CC4-5D6E-409C-BE32-E72D297353CC}">
                <c16:uniqueId val="{00000009-A812-40EC-A2C0-812EC76F8844}"/>
              </c:ext>
            </c:extLst>
          </c:dPt>
          <c:dPt>
            <c:idx val="13"/>
            <c:invertIfNegative val="0"/>
            <c:bubble3D val="0"/>
            <c:extLst>
              <c:ext xmlns:c16="http://schemas.microsoft.com/office/drawing/2014/chart" uri="{C3380CC4-5D6E-409C-BE32-E72D297353CC}">
                <c16:uniqueId val="{0000000A-A812-40EC-A2C0-812EC76F8844}"/>
              </c:ext>
            </c:extLst>
          </c:dPt>
          <c:dLbls>
            <c:spPr>
              <a:noFill/>
              <a:ln>
                <a:noFill/>
              </a:ln>
              <a:effectLst/>
            </c:spPr>
            <c:txPr>
              <a:bodyPr/>
              <a:lstStyle/>
              <a:p>
                <a:pPr>
                  <a:defRPr sz="1050">
                    <a:latin typeface="Gill Sans MT" panose="020B05020201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by contract'!$U$16:$U$34</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B-A812-40EC-A2C0-812EC76F8844}"/>
            </c:ext>
          </c:extLst>
        </c:ser>
        <c:ser>
          <c:idx val="1"/>
          <c:order val="1"/>
          <c:spPr>
            <a:solidFill>
              <a:srgbClr val="FFC000"/>
            </a:solidFill>
          </c:spPr>
          <c:invertIfNegative val="0"/>
          <c:dLbls>
            <c:spPr>
              <a:noFill/>
              <a:ln>
                <a:noFill/>
              </a:ln>
              <a:effectLst/>
            </c:spPr>
            <c:txPr>
              <a:bodyPr/>
              <a:lstStyle/>
              <a:p>
                <a:pPr>
                  <a:defRPr sz="1050">
                    <a:latin typeface="Gill Sans MT" panose="020B05020201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by contract'!$V$16:$V$34</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C-A812-40EC-A2C0-812EC76F8844}"/>
            </c:ext>
          </c:extLst>
        </c:ser>
        <c:ser>
          <c:idx val="2"/>
          <c:order val="2"/>
          <c:spPr>
            <a:solidFill>
              <a:schemeClr val="bg1">
                <a:lumMod val="65000"/>
              </a:schemeClr>
            </a:solidFill>
          </c:spPr>
          <c:invertIfNegative val="0"/>
          <c:dLbls>
            <c:spPr>
              <a:noFill/>
              <a:ln>
                <a:noFill/>
              </a:ln>
              <a:effectLst/>
            </c:spPr>
            <c:txPr>
              <a:bodyPr/>
              <a:lstStyle/>
              <a:p>
                <a:pPr>
                  <a:defRPr sz="1100">
                    <a:latin typeface="Gill Sans MT" panose="020B05020201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by contract'!$W$16:$W$34</c:f>
              <c:numCache>
                <c:formatCode>0%</c:formatCode>
                <c:ptCount val="19"/>
                <c:pt idx="0">
                  <c:v>0</c:v>
                </c:pt>
                <c:pt idx="1">
                  <c:v>0</c:v>
                </c:pt>
                <c:pt idx="2">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D-A812-40EC-A2C0-812EC76F8844}"/>
            </c:ext>
          </c:extLst>
        </c:ser>
        <c:dLbls>
          <c:dLblPos val="ctr"/>
          <c:showLegendKey val="0"/>
          <c:showVal val="1"/>
          <c:showCatName val="0"/>
          <c:showSerName val="0"/>
          <c:showPercent val="0"/>
          <c:showBubbleSize val="0"/>
        </c:dLbls>
        <c:gapWidth val="150"/>
        <c:overlap val="100"/>
        <c:axId val="96987776"/>
        <c:axId val="93331840"/>
      </c:barChart>
      <c:catAx>
        <c:axId val="96987776"/>
        <c:scaling>
          <c:orientation val="maxMin"/>
        </c:scaling>
        <c:delete val="1"/>
        <c:axPos val="l"/>
        <c:majorTickMark val="out"/>
        <c:minorTickMark val="none"/>
        <c:tickLblPos val="nextTo"/>
        <c:crossAx val="93331840"/>
        <c:crosses val="autoZero"/>
        <c:auto val="1"/>
        <c:lblAlgn val="ctr"/>
        <c:lblOffset val="100"/>
        <c:noMultiLvlLbl val="0"/>
      </c:catAx>
      <c:valAx>
        <c:axId val="93331840"/>
        <c:scaling>
          <c:orientation val="minMax"/>
          <c:max val="1"/>
        </c:scaling>
        <c:delete val="1"/>
        <c:axPos val="b"/>
        <c:numFmt formatCode="0%" sourceLinked="0"/>
        <c:majorTickMark val="out"/>
        <c:minorTickMark val="none"/>
        <c:tickLblPos val="nextTo"/>
        <c:crossAx val="96987776"/>
        <c:crosses val="max"/>
        <c:crossBetween val="between"/>
      </c:valAx>
      <c:spPr>
        <a:noFill/>
      </c:spPr>
    </c:plotArea>
    <c:plotVisOnly val="0"/>
    <c:dispBlanksAs val="gap"/>
    <c:showDLblsOverMax val="0"/>
  </c:chart>
  <c:spPr>
    <a:noFill/>
    <a:ln>
      <a:noFill/>
    </a:ln>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49711196431467E-3"/>
          <c:y val="2.3700883651055809E-2"/>
          <c:w val="0.95025598254350507"/>
          <c:h val="0.96229404320189682"/>
        </c:manualLayout>
      </c:layout>
      <c:barChart>
        <c:barDir val="bar"/>
        <c:grouping val="percentStacked"/>
        <c:varyColors val="0"/>
        <c:ser>
          <c:idx val="0"/>
          <c:order val="0"/>
          <c:tx>
            <c:strRef>
              <c:f>'Results by contract'!$H$15</c:f>
              <c:strCache>
                <c:ptCount val="1"/>
                <c:pt idx="0">
                  <c:v>Positive</c:v>
                </c:pt>
              </c:strCache>
            </c:strRef>
          </c:tx>
          <c:spPr>
            <a:solidFill>
              <a:srgbClr val="92D050"/>
            </a:solidFill>
          </c:spPr>
          <c:invertIfNegative val="0"/>
          <c:dPt>
            <c:idx val="0"/>
            <c:invertIfNegative val="0"/>
            <c:bubble3D val="0"/>
            <c:extLst>
              <c:ext xmlns:c16="http://schemas.microsoft.com/office/drawing/2014/chart" uri="{C3380CC4-5D6E-409C-BE32-E72D297353CC}">
                <c16:uniqueId val="{00000000-592B-43A6-90F3-3D5C5CEADA0A}"/>
              </c:ext>
            </c:extLst>
          </c:dPt>
          <c:dPt>
            <c:idx val="1"/>
            <c:invertIfNegative val="0"/>
            <c:bubble3D val="0"/>
            <c:extLst>
              <c:ext xmlns:c16="http://schemas.microsoft.com/office/drawing/2014/chart" uri="{C3380CC4-5D6E-409C-BE32-E72D297353CC}">
                <c16:uniqueId val="{00000001-592B-43A6-90F3-3D5C5CEADA0A}"/>
              </c:ext>
            </c:extLst>
          </c:dPt>
          <c:dPt>
            <c:idx val="2"/>
            <c:invertIfNegative val="0"/>
            <c:bubble3D val="0"/>
            <c:extLst>
              <c:ext xmlns:c16="http://schemas.microsoft.com/office/drawing/2014/chart" uri="{C3380CC4-5D6E-409C-BE32-E72D297353CC}">
                <c16:uniqueId val="{00000002-592B-43A6-90F3-3D5C5CEADA0A}"/>
              </c:ext>
            </c:extLst>
          </c:dPt>
          <c:dPt>
            <c:idx val="3"/>
            <c:invertIfNegative val="0"/>
            <c:bubble3D val="0"/>
            <c:extLst>
              <c:ext xmlns:c16="http://schemas.microsoft.com/office/drawing/2014/chart" uri="{C3380CC4-5D6E-409C-BE32-E72D297353CC}">
                <c16:uniqueId val="{00000003-592B-43A6-90F3-3D5C5CEADA0A}"/>
              </c:ext>
            </c:extLst>
          </c:dPt>
          <c:dPt>
            <c:idx val="4"/>
            <c:invertIfNegative val="0"/>
            <c:bubble3D val="0"/>
            <c:extLst>
              <c:ext xmlns:c16="http://schemas.microsoft.com/office/drawing/2014/chart" uri="{C3380CC4-5D6E-409C-BE32-E72D297353CC}">
                <c16:uniqueId val="{00000004-592B-43A6-90F3-3D5C5CEADA0A}"/>
              </c:ext>
            </c:extLst>
          </c:dPt>
          <c:dPt>
            <c:idx val="8"/>
            <c:invertIfNegative val="0"/>
            <c:bubble3D val="0"/>
            <c:extLst>
              <c:ext xmlns:c16="http://schemas.microsoft.com/office/drawing/2014/chart" uri="{C3380CC4-5D6E-409C-BE32-E72D297353CC}">
                <c16:uniqueId val="{00000005-592B-43A6-90F3-3D5C5CEADA0A}"/>
              </c:ext>
            </c:extLst>
          </c:dPt>
          <c:dPt>
            <c:idx val="9"/>
            <c:invertIfNegative val="0"/>
            <c:bubble3D val="0"/>
            <c:extLst>
              <c:ext xmlns:c16="http://schemas.microsoft.com/office/drawing/2014/chart" uri="{C3380CC4-5D6E-409C-BE32-E72D297353CC}">
                <c16:uniqueId val="{00000006-592B-43A6-90F3-3D5C5CEADA0A}"/>
              </c:ext>
            </c:extLst>
          </c:dPt>
          <c:dPt>
            <c:idx val="10"/>
            <c:invertIfNegative val="0"/>
            <c:bubble3D val="0"/>
            <c:extLst>
              <c:ext xmlns:c16="http://schemas.microsoft.com/office/drawing/2014/chart" uri="{C3380CC4-5D6E-409C-BE32-E72D297353CC}">
                <c16:uniqueId val="{00000007-592B-43A6-90F3-3D5C5CEADA0A}"/>
              </c:ext>
            </c:extLst>
          </c:dPt>
          <c:dPt>
            <c:idx val="11"/>
            <c:invertIfNegative val="0"/>
            <c:bubble3D val="0"/>
            <c:extLst>
              <c:ext xmlns:c16="http://schemas.microsoft.com/office/drawing/2014/chart" uri="{C3380CC4-5D6E-409C-BE32-E72D297353CC}">
                <c16:uniqueId val="{00000008-592B-43A6-90F3-3D5C5CEADA0A}"/>
              </c:ext>
            </c:extLst>
          </c:dPt>
          <c:dPt>
            <c:idx val="12"/>
            <c:invertIfNegative val="0"/>
            <c:bubble3D val="0"/>
            <c:extLst>
              <c:ext xmlns:c16="http://schemas.microsoft.com/office/drawing/2014/chart" uri="{C3380CC4-5D6E-409C-BE32-E72D297353CC}">
                <c16:uniqueId val="{00000009-592B-43A6-90F3-3D5C5CEADA0A}"/>
              </c:ext>
            </c:extLst>
          </c:dPt>
          <c:dPt>
            <c:idx val="13"/>
            <c:invertIfNegative val="0"/>
            <c:bubble3D val="0"/>
            <c:extLst>
              <c:ext xmlns:c16="http://schemas.microsoft.com/office/drawing/2014/chart" uri="{C3380CC4-5D6E-409C-BE32-E72D297353CC}">
                <c16:uniqueId val="{0000000A-592B-43A6-90F3-3D5C5CEADA0A}"/>
              </c:ext>
            </c:extLst>
          </c:dPt>
          <c:dLbls>
            <c:spPr>
              <a:noFill/>
              <a:ln>
                <a:noFill/>
              </a:ln>
              <a:effectLst/>
            </c:spPr>
            <c:txPr>
              <a:bodyPr/>
              <a:lstStyle/>
              <a:p>
                <a:pPr>
                  <a:defRPr sz="1100">
                    <a:latin typeface="Gill Sans MT" panose="020B05020201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by contract'!$H$16:$H$34</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B-592B-43A6-90F3-3D5C5CEADA0A}"/>
            </c:ext>
          </c:extLst>
        </c:ser>
        <c:ser>
          <c:idx val="1"/>
          <c:order val="1"/>
          <c:tx>
            <c:strRef>
              <c:f>'Results by contract'!$I$15</c:f>
              <c:strCache>
                <c:ptCount val="1"/>
                <c:pt idx="0">
                  <c:v>Negative</c:v>
                </c:pt>
              </c:strCache>
            </c:strRef>
          </c:tx>
          <c:spPr>
            <a:solidFill>
              <a:srgbClr val="FFC000"/>
            </a:solidFill>
          </c:spPr>
          <c:invertIfNegative val="0"/>
          <c:dLbls>
            <c:spPr>
              <a:noFill/>
              <a:ln>
                <a:noFill/>
              </a:ln>
              <a:effectLst/>
            </c:spPr>
            <c:txPr>
              <a:bodyPr/>
              <a:lstStyle/>
              <a:p>
                <a:pPr>
                  <a:defRPr sz="1100">
                    <a:latin typeface="Gill Sans MT" panose="020B05020201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by contract'!$I$16:$I$34</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C-592B-43A6-90F3-3D5C5CEADA0A}"/>
            </c:ext>
          </c:extLst>
        </c:ser>
        <c:ser>
          <c:idx val="2"/>
          <c:order val="2"/>
          <c:tx>
            <c:strRef>
              <c:f>'Results by contract'!$J$15</c:f>
              <c:strCache>
                <c:ptCount val="1"/>
                <c:pt idx="0">
                  <c:v>Unsure / Neutral</c:v>
                </c:pt>
              </c:strCache>
            </c:strRef>
          </c:tx>
          <c:spPr>
            <a:solidFill>
              <a:schemeClr val="bg1">
                <a:lumMod val="65000"/>
              </a:schemeClr>
            </a:solidFill>
          </c:spPr>
          <c:invertIfNegative val="0"/>
          <c:dLbls>
            <c:spPr>
              <a:noFill/>
              <a:ln>
                <a:noFill/>
              </a:ln>
              <a:effectLst/>
            </c:spPr>
            <c:txPr>
              <a:bodyPr/>
              <a:lstStyle/>
              <a:p>
                <a:pPr>
                  <a:defRPr sz="1100">
                    <a:latin typeface="Gill Sans MT" panose="020B05020201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by contract'!$J$16:$J$34</c:f>
              <c:numCache>
                <c:formatCode>0%</c:formatCode>
                <c:ptCount val="19"/>
                <c:pt idx="0">
                  <c:v>0</c:v>
                </c:pt>
                <c:pt idx="1">
                  <c:v>0</c:v>
                </c:pt>
                <c:pt idx="2">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D-592B-43A6-90F3-3D5C5CEADA0A}"/>
            </c:ext>
          </c:extLst>
        </c:ser>
        <c:dLbls>
          <c:dLblPos val="ctr"/>
          <c:showLegendKey val="0"/>
          <c:showVal val="1"/>
          <c:showCatName val="0"/>
          <c:showSerName val="0"/>
          <c:showPercent val="0"/>
          <c:showBubbleSize val="0"/>
        </c:dLbls>
        <c:gapWidth val="150"/>
        <c:overlap val="100"/>
        <c:axId val="93356032"/>
        <c:axId val="93357568"/>
      </c:barChart>
      <c:catAx>
        <c:axId val="93356032"/>
        <c:scaling>
          <c:orientation val="maxMin"/>
        </c:scaling>
        <c:delete val="1"/>
        <c:axPos val="l"/>
        <c:majorTickMark val="out"/>
        <c:minorTickMark val="none"/>
        <c:tickLblPos val="nextTo"/>
        <c:crossAx val="93357568"/>
        <c:crosses val="autoZero"/>
        <c:auto val="1"/>
        <c:lblAlgn val="ctr"/>
        <c:lblOffset val="100"/>
        <c:noMultiLvlLbl val="0"/>
      </c:catAx>
      <c:valAx>
        <c:axId val="93357568"/>
        <c:scaling>
          <c:orientation val="minMax"/>
          <c:max val="1"/>
        </c:scaling>
        <c:delete val="1"/>
        <c:axPos val="b"/>
        <c:numFmt formatCode="0%" sourceLinked="0"/>
        <c:majorTickMark val="out"/>
        <c:minorTickMark val="none"/>
        <c:tickLblPos val="nextTo"/>
        <c:crossAx val="93356032"/>
        <c:crosses val="max"/>
        <c:crossBetween val="between"/>
      </c:valAx>
      <c:spPr>
        <a:noFill/>
      </c:spPr>
    </c:plotArea>
    <c:plotVisOnly val="0"/>
    <c:dispBlanksAs val="gap"/>
    <c:showDLblsOverMax val="0"/>
  </c:chart>
  <c:spPr>
    <a:noFill/>
    <a:ln>
      <a:noFill/>
    </a:ln>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49711196431467E-3"/>
          <c:y val="4.9304755221117177E-3"/>
          <c:w val="0.95025598254350507"/>
          <c:h val="0.98408447797546372"/>
        </c:manualLayout>
      </c:layout>
      <c:barChart>
        <c:barDir val="bar"/>
        <c:grouping val="percentStacked"/>
        <c:varyColors val="0"/>
        <c:ser>
          <c:idx val="0"/>
          <c:order val="0"/>
          <c:tx>
            <c:strRef>
              <c:f>'Results 1 - all workers'!$K$18</c:f>
              <c:strCache>
                <c:ptCount val="1"/>
                <c:pt idx="0">
                  <c:v>%</c:v>
                </c:pt>
              </c:strCache>
            </c:strRef>
          </c:tx>
          <c:spPr>
            <a:solidFill>
              <a:srgbClr val="92D050"/>
            </a:solidFill>
          </c:spPr>
          <c:invertIfNegative val="0"/>
          <c:dPt>
            <c:idx val="0"/>
            <c:invertIfNegative val="0"/>
            <c:bubble3D val="0"/>
            <c:extLst>
              <c:ext xmlns:c16="http://schemas.microsoft.com/office/drawing/2014/chart" uri="{C3380CC4-5D6E-409C-BE32-E72D297353CC}">
                <c16:uniqueId val="{00000000-006C-4AE5-9DE8-BF0561224483}"/>
              </c:ext>
            </c:extLst>
          </c:dPt>
          <c:dPt>
            <c:idx val="1"/>
            <c:invertIfNegative val="0"/>
            <c:bubble3D val="0"/>
            <c:extLst>
              <c:ext xmlns:c16="http://schemas.microsoft.com/office/drawing/2014/chart" uri="{C3380CC4-5D6E-409C-BE32-E72D297353CC}">
                <c16:uniqueId val="{00000001-006C-4AE5-9DE8-BF0561224483}"/>
              </c:ext>
            </c:extLst>
          </c:dPt>
          <c:dPt>
            <c:idx val="2"/>
            <c:invertIfNegative val="0"/>
            <c:bubble3D val="0"/>
            <c:extLst>
              <c:ext xmlns:c16="http://schemas.microsoft.com/office/drawing/2014/chart" uri="{C3380CC4-5D6E-409C-BE32-E72D297353CC}">
                <c16:uniqueId val="{00000002-006C-4AE5-9DE8-BF0561224483}"/>
              </c:ext>
            </c:extLst>
          </c:dPt>
          <c:dPt>
            <c:idx val="3"/>
            <c:invertIfNegative val="0"/>
            <c:bubble3D val="0"/>
            <c:extLst>
              <c:ext xmlns:c16="http://schemas.microsoft.com/office/drawing/2014/chart" uri="{C3380CC4-5D6E-409C-BE32-E72D297353CC}">
                <c16:uniqueId val="{00000003-006C-4AE5-9DE8-BF0561224483}"/>
              </c:ext>
            </c:extLst>
          </c:dPt>
          <c:dPt>
            <c:idx val="4"/>
            <c:invertIfNegative val="0"/>
            <c:bubble3D val="0"/>
            <c:extLst>
              <c:ext xmlns:c16="http://schemas.microsoft.com/office/drawing/2014/chart" uri="{C3380CC4-5D6E-409C-BE32-E72D297353CC}">
                <c16:uniqueId val="{00000004-006C-4AE5-9DE8-BF0561224483}"/>
              </c:ext>
            </c:extLst>
          </c:dPt>
          <c:dPt>
            <c:idx val="8"/>
            <c:invertIfNegative val="0"/>
            <c:bubble3D val="0"/>
            <c:extLst>
              <c:ext xmlns:c16="http://schemas.microsoft.com/office/drawing/2014/chart" uri="{C3380CC4-5D6E-409C-BE32-E72D297353CC}">
                <c16:uniqueId val="{00000005-006C-4AE5-9DE8-BF0561224483}"/>
              </c:ext>
            </c:extLst>
          </c:dPt>
          <c:dPt>
            <c:idx val="9"/>
            <c:invertIfNegative val="0"/>
            <c:bubble3D val="0"/>
            <c:extLst>
              <c:ext xmlns:c16="http://schemas.microsoft.com/office/drawing/2014/chart" uri="{C3380CC4-5D6E-409C-BE32-E72D297353CC}">
                <c16:uniqueId val="{00000006-006C-4AE5-9DE8-BF0561224483}"/>
              </c:ext>
            </c:extLst>
          </c:dPt>
          <c:dPt>
            <c:idx val="10"/>
            <c:invertIfNegative val="0"/>
            <c:bubble3D val="0"/>
            <c:extLst>
              <c:ext xmlns:c16="http://schemas.microsoft.com/office/drawing/2014/chart" uri="{C3380CC4-5D6E-409C-BE32-E72D297353CC}">
                <c16:uniqueId val="{00000007-006C-4AE5-9DE8-BF0561224483}"/>
              </c:ext>
            </c:extLst>
          </c:dPt>
          <c:dPt>
            <c:idx val="11"/>
            <c:invertIfNegative val="0"/>
            <c:bubble3D val="0"/>
            <c:extLst>
              <c:ext xmlns:c16="http://schemas.microsoft.com/office/drawing/2014/chart" uri="{C3380CC4-5D6E-409C-BE32-E72D297353CC}">
                <c16:uniqueId val="{00000008-006C-4AE5-9DE8-BF0561224483}"/>
              </c:ext>
            </c:extLst>
          </c:dPt>
          <c:dPt>
            <c:idx val="12"/>
            <c:invertIfNegative val="0"/>
            <c:bubble3D val="0"/>
            <c:extLst>
              <c:ext xmlns:c16="http://schemas.microsoft.com/office/drawing/2014/chart" uri="{C3380CC4-5D6E-409C-BE32-E72D297353CC}">
                <c16:uniqueId val="{00000009-006C-4AE5-9DE8-BF0561224483}"/>
              </c:ext>
            </c:extLst>
          </c:dPt>
          <c:dPt>
            <c:idx val="13"/>
            <c:invertIfNegative val="0"/>
            <c:bubble3D val="0"/>
            <c:extLst>
              <c:ext xmlns:c16="http://schemas.microsoft.com/office/drawing/2014/chart" uri="{C3380CC4-5D6E-409C-BE32-E72D297353CC}">
                <c16:uniqueId val="{0000000A-006C-4AE5-9DE8-BF0561224483}"/>
              </c:ext>
            </c:extLst>
          </c:dPt>
          <c:dLbls>
            <c:spPr>
              <a:noFill/>
              <a:ln>
                <a:noFill/>
              </a:ln>
              <a:effectLst/>
            </c:spPr>
            <c:txPr>
              <a:bodyPr/>
              <a:lstStyle/>
              <a:p>
                <a:pPr>
                  <a:defRPr sz="1100"/>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1 - all workers'!$H$28:$H$45</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B-006C-4AE5-9DE8-BF0561224483}"/>
            </c:ext>
          </c:extLst>
        </c:ser>
        <c:ser>
          <c:idx val="1"/>
          <c:order val="1"/>
          <c:tx>
            <c:strRef>
              <c:f>'Results 1 - all workers'!$I$18</c:f>
              <c:strCache>
                <c:ptCount val="1"/>
              </c:strCache>
            </c:strRef>
          </c:tx>
          <c:spPr>
            <a:solidFill>
              <a:srgbClr val="FFC000"/>
            </a:solidFill>
          </c:spPr>
          <c:invertIfNegative val="0"/>
          <c:dLbls>
            <c:spPr>
              <a:noFill/>
              <a:ln>
                <a:noFill/>
              </a:ln>
              <a:effectLst/>
            </c:spPr>
            <c:txPr>
              <a:bodyPr/>
              <a:lstStyle/>
              <a:p>
                <a:pPr>
                  <a:defRPr sz="1100"/>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1 - all workers'!$I$28:$I$45</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C-006C-4AE5-9DE8-BF0561224483}"/>
            </c:ext>
          </c:extLst>
        </c:ser>
        <c:ser>
          <c:idx val="2"/>
          <c:order val="2"/>
          <c:tx>
            <c:strRef>
              <c:f>'Results 1 - all workers'!$J$18</c:f>
              <c:strCache>
                <c:ptCount val="1"/>
              </c:strCache>
            </c:strRef>
          </c:tx>
          <c:spPr>
            <a:solidFill>
              <a:schemeClr val="bg1">
                <a:lumMod val="65000"/>
              </a:schemeClr>
            </a:solidFill>
          </c:spPr>
          <c:invertIfNegative val="0"/>
          <c:dLbls>
            <c:spPr>
              <a:noFill/>
              <a:ln>
                <a:noFill/>
              </a:ln>
              <a:effectLst/>
            </c:spPr>
            <c:txPr>
              <a:bodyPr/>
              <a:lstStyle/>
              <a:p>
                <a:pPr>
                  <a:defRPr sz="1100"/>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1 - all workers'!$J$28:$J$45</c:f>
              <c:numCache>
                <c:formatCode>0%</c:formatCode>
                <c:ptCount val="18"/>
                <c:pt idx="0">
                  <c:v>0</c:v>
                </c:pt>
                <c:pt idx="1">
                  <c:v>0</c:v>
                </c:pt>
                <c:pt idx="2">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D-006C-4AE5-9DE8-BF0561224483}"/>
            </c:ext>
          </c:extLst>
        </c:ser>
        <c:dLbls>
          <c:dLblPos val="ctr"/>
          <c:showLegendKey val="0"/>
          <c:showVal val="1"/>
          <c:showCatName val="0"/>
          <c:showSerName val="0"/>
          <c:showPercent val="0"/>
          <c:showBubbleSize val="0"/>
        </c:dLbls>
        <c:gapWidth val="150"/>
        <c:overlap val="100"/>
        <c:axId val="93871104"/>
        <c:axId val="93885184"/>
      </c:barChart>
      <c:catAx>
        <c:axId val="93871104"/>
        <c:scaling>
          <c:orientation val="maxMin"/>
        </c:scaling>
        <c:delete val="1"/>
        <c:axPos val="l"/>
        <c:majorTickMark val="out"/>
        <c:minorTickMark val="none"/>
        <c:tickLblPos val="nextTo"/>
        <c:crossAx val="93885184"/>
        <c:crosses val="autoZero"/>
        <c:auto val="1"/>
        <c:lblAlgn val="ctr"/>
        <c:lblOffset val="100"/>
        <c:noMultiLvlLbl val="0"/>
      </c:catAx>
      <c:valAx>
        <c:axId val="93885184"/>
        <c:scaling>
          <c:orientation val="minMax"/>
          <c:max val="1"/>
        </c:scaling>
        <c:delete val="1"/>
        <c:axPos val="b"/>
        <c:numFmt formatCode="0%" sourceLinked="0"/>
        <c:majorTickMark val="out"/>
        <c:minorTickMark val="none"/>
        <c:tickLblPos val="nextTo"/>
        <c:crossAx val="93871104"/>
        <c:crosses val="max"/>
        <c:crossBetween val="between"/>
      </c:valAx>
      <c:spPr>
        <a:noFill/>
      </c:spPr>
    </c:plotArea>
    <c:plotVisOnly val="0"/>
    <c:dispBlanksAs val="gap"/>
    <c:showDLblsOverMax val="0"/>
  </c:chart>
  <c:spPr>
    <a:noFill/>
    <a:ln>
      <a:noFill/>
    </a:ln>
  </c:spPr>
  <c:txPr>
    <a:bodyPr/>
    <a:lstStyle/>
    <a:p>
      <a:pPr>
        <a:defRPr>
          <a:solidFill>
            <a:sysClr val="windowText" lastClr="000000"/>
          </a:solidFill>
          <a:latin typeface="Gill Sans MT" panose="020B0502020104020203"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852594391247485E-2"/>
          <c:y val="0"/>
          <c:w val="0.94804884590062766"/>
          <c:h val="0.92352192572192482"/>
        </c:manualLayout>
      </c:layout>
      <c:barChart>
        <c:barDir val="bar"/>
        <c:grouping val="percentStacked"/>
        <c:varyColors val="0"/>
        <c:ser>
          <c:idx val="0"/>
          <c:order val="0"/>
          <c:tx>
            <c:strRef>
              <c:f>'Results 1 - all workers'!$C$19</c:f>
              <c:strCache>
                <c:ptCount val="1"/>
                <c:pt idx="0">
                  <c:v>Male workers</c:v>
                </c:pt>
              </c:strCache>
            </c:strRef>
          </c:tx>
          <c:spPr>
            <a:solidFill>
              <a:srgbClr val="92D050"/>
            </a:solidFill>
            <a:ln>
              <a:noFill/>
            </a:ln>
            <a:effectLst/>
          </c:spPr>
          <c:invertIfNegative val="0"/>
          <c:dPt>
            <c:idx val="0"/>
            <c:invertIfNegative val="0"/>
            <c:bubble3D val="0"/>
            <c:spPr>
              <a:solidFill>
                <a:srgbClr val="3A7084"/>
              </a:solidFill>
              <a:ln>
                <a:noFill/>
              </a:ln>
              <a:effectLst/>
            </c:spPr>
            <c:extLst>
              <c:ext xmlns:c16="http://schemas.microsoft.com/office/drawing/2014/chart" uri="{C3380CC4-5D6E-409C-BE32-E72D297353CC}">
                <c16:uniqueId val="{00000008-600F-497E-93B4-A97524EE141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'Results 1 - all workers'!$K$19</c:f>
              <c:numCache>
                <c:formatCode>0%</c:formatCode>
                <c:ptCount val="1"/>
                <c:pt idx="0">
                  <c:v>0</c:v>
                </c:pt>
              </c:numCache>
            </c:numRef>
          </c:val>
          <c:extLst>
            <c:ext xmlns:c16="http://schemas.microsoft.com/office/drawing/2014/chart" uri="{C3380CC4-5D6E-409C-BE32-E72D297353CC}">
              <c16:uniqueId val="{00000000-AE82-4310-86B1-0064F192C923}"/>
            </c:ext>
          </c:extLst>
        </c:ser>
        <c:ser>
          <c:idx val="1"/>
          <c:order val="1"/>
          <c:tx>
            <c:strRef>
              <c:f>'Results 1 - all workers'!$C$20</c:f>
              <c:strCache>
                <c:ptCount val="1"/>
                <c:pt idx="0">
                  <c:v>Female workers</c:v>
                </c:pt>
              </c:strCache>
            </c:strRef>
          </c:tx>
          <c:spPr>
            <a:solidFill>
              <a:srgbClr val="72A8B1"/>
            </a:solidFill>
            <a:ln>
              <a:noFill/>
            </a:ln>
            <a:effectLst/>
          </c:spPr>
          <c:invertIfNegative val="0"/>
          <c:dPt>
            <c:idx val="0"/>
            <c:invertIfNegative val="0"/>
            <c:bubble3D val="0"/>
            <c:spPr>
              <a:solidFill>
                <a:srgbClr val="72A8B1"/>
              </a:solidFill>
              <a:ln>
                <a:noFill/>
              </a:ln>
              <a:effectLst/>
            </c:spPr>
            <c:extLst>
              <c:ext xmlns:c16="http://schemas.microsoft.com/office/drawing/2014/chart" uri="{C3380CC4-5D6E-409C-BE32-E72D297353CC}">
                <c16:uniqueId val="{00000002-AE82-4310-86B1-0064F192C92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'Results 1 - all workers'!$K$20</c:f>
              <c:numCache>
                <c:formatCode>0%</c:formatCode>
                <c:ptCount val="1"/>
                <c:pt idx="0">
                  <c:v>0</c:v>
                </c:pt>
              </c:numCache>
            </c:numRef>
          </c:val>
          <c:extLst>
            <c:ext xmlns:c16="http://schemas.microsoft.com/office/drawing/2014/chart" uri="{C3380CC4-5D6E-409C-BE32-E72D297353CC}">
              <c16:uniqueId val="{00000001-AE82-4310-86B1-0064F192C923}"/>
            </c:ext>
          </c:extLst>
        </c:ser>
        <c:dLbls>
          <c:dLblPos val="ctr"/>
          <c:showLegendKey val="0"/>
          <c:showVal val="1"/>
          <c:showCatName val="0"/>
          <c:showSerName val="0"/>
          <c:showPercent val="0"/>
          <c:showBubbleSize val="0"/>
        </c:dLbls>
        <c:gapWidth val="79"/>
        <c:overlap val="100"/>
        <c:axId val="588002224"/>
        <c:axId val="715569952"/>
      </c:barChart>
      <c:catAx>
        <c:axId val="588002224"/>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715569952"/>
        <c:crosses val="autoZero"/>
        <c:auto val="1"/>
        <c:lblAlgn val="ctr"/>
        <c:lblOffset val="100"/>
        <c:noMultiLvlLbl val="0"/>
      </c:catAx>
      <c:valAx>
        <c:axId val="715569952"/>
        <c:scaling>
          <c:orientation val="minMax"/>
        </c:scaling>
        <c:delete val="1"/>
        <c:axPos val="b"/>
        <c:numFmt formatCode="0%" sourceLinked="1"/>
        <c:majorTickMark val="none"/>
        <c:minorTickMark val="none"/>
        <c:tickLblPos val="nextTo"/>
        <c:crossAx val="588002224"/>
        <c:crosses val="autoZero"/>
        <c:crossBetween val="between"/>
      </c:valAx>
      <c:spPr>
        <a:noFill/>
        <a:ln>
          <a:solidFill>
            <a:schemeClr val="bg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789772246211159E-2"/>
          <c:y val="0.28183686023622045"/>
          <c:w val="0.94113538227076432"/>
          <c:h val="0.48892470472440935"/>
        </c:manualLayout>
      </c:layout>
      <c:barChart>
        <c:barDir val="bar"/>
        <c:grouping val="stacked"/>
        <c:varyColors val="0"/>
        <c:ser>
          <c:idx val="0"/>
          <c:order val="0"/>
          <c:tx>
            <c:strRef>
              <c:f>'Results 1 - all workers'!$C$21</c:f>
              <c:strCache>
                <c:ptCount val="1"/>
                <c:pt idx="0">
                  <c:v>Workers from this country</c:v>
                </c:pt>
              </c:strCache>
            </c:strRef>
          </c:tx>
          <c:spPr>
            <a:solidFill>
              <a:srgbClr val="3A708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'Results 1 - all workers'!$K$21</c:f>
              <c:numCache>
                <c:formatCode>0%</c:formatCode>
                <c:ptCount val="1"/>
                <c:pt idx="0">
                  <c:v>0</c:v>
                </c:pt>
              </c:numCache>
            </c:numRef>
          </c:val>
          <c:extLst>
            <c:ext xmlns:c16="http://schemas.microsoft.com/office/drawing/2014/chart" uri="{C3380CC4-5D6E-409C-BE32-E72D297353CC}">
              <c16:uniqueId val="{00000000-D055-4F32-8658-DA302E2C299A}"/>
            </c:ext>
          </c:extLst>
        </c:ser>
        <c:ser>
          <c:idx val="1"/>
          <c:order val="1"/>
          <c:tx>
            <c:strRef>
              <c:f>'Results 1 - all workers'!$C$22</c:f>
              <c:strCache>
                <c:ptCount val="1"/>
                <c:pt idx="0">
                  <c:v>Workers from other region</c:v>
                </c:pt>
              </c:strCache>
            </c:strRef>
          </c:tx>
          <c:spPr>
            <a:solidFill>
              <a:srgbClr val="568C9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'Results 1 - all workers'!$K$22</c:f>
              <c:numCache>
                <c:formatCode>0%</c:formatCode>
                <c:ptCount val="1"/>
                <c:pt idx="0">
                  <c:v>0</c:v>
                </c:pt>
              </c:numCache>
            </c:numRef>
          </c:val>
          <c:extLst>
            <c:ext xmlns:c16="http://schemas.microsoft.com/office/drawing/2014/chart" uri="{C3380CC4-5D6E-409C-BE32-E72D297353CC}">
              <c16:uniqueId val="{00000001-D055-4F32-8658-DA302E2C299A}"/>
            </c:ext>
          </c:extLst>
        </c:ser>
        <c:ser>
          <c:idx val="2"/>
          <c:order val="2"/>
          <c:tx>
            <c:strRef>
              <c:f>'Results 1 - all workers'!$C$23</c:f>
              <c:strCache>
                <c:ptCount val="1"/>
                <c:pt idx="0">
                  <c:v>Workers from other country</c:v>
                </c:pt>
              </c:strCache>
            </c:strRef>
          </c:tx>
          <c:spPr>
            <a:solidFill>
              <a:srgbClr val="72A8B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'Results 1 - all workers'!$K$23</c:f>
              <c:numCache>
                <c:formatCode>0%</c:formatCode>
                <c:ptCount val="1"/>
                <c:pt idx="0">
                  <c:v>0</c:v>
                </c:pt>
              </c:numCache>
            </c:numRef>
          </c:val>
          <c:extLst>
            <c:ext xmlns:c16="http://schemas.microsoft.com/office/drawing/2014/chart" uri="{C3380CC4-5D6E-409C-BE32-E72D297353CC}">
              <c16:uniqueId val="{00000002-D055-4F32-8658-DA302E2C299A}"/>
            </c:ext>
          </c:extLst>
        </c:ser>
        <c:dLbls>
          <c:showLegendKey val="0"/>
          <c:showVal val="0"/>
          <c:showCatName val="0"/>
          <c:showSerName val="0"/>
          <c:showPercent val="0"/>
          <c:showBubbleSize val="0"/>
        </c:dLbls>
        <c:gapWidth val="55"/>
        <c:overlap val="100"/>
        <c:axId val="589351120"/>
        <c:axId val="715613584"/>
      </c:barChart>
      <c:catAx>
        <c:axId val="589351120"/>
        <c:scaling>
          <c:orientation val="minMax"/>
        </c:scaling>
        <c:delete val="1"/>
        <c:axPos val="l"/>
        <c:numFmt formatCode="General" sourceLinked="1"/>
        <c:majorTickMark val="none"/>
        <c:minorTickMark val="none"/>
        <c:tickLblPos val="nextTo"/>
        <c:crossAx val="715613584"/>
        <c:crosses val="autoZero"/>
        <c:auto val="1"/>
        <c:lblAlgn val="ctr"/>
        <c:lblOffset val="100"/>
        <c:noMultiLvlLbl val="0"/>
      </c:catAx>
      <c:valAx>
        <c:axId val="715613584"/>
        <c:scaling>
          <c:orientation val="minMax"/>
          <c:max val="1"/>
        </c:scaling>
        <c:delete val="1"/>
        <c:axPos val="b"/>
        <c:numFmt formatCode="0%" sourceLinked="1"/>
        <c:majorTickMark val="none"/>
        <c:minorTickMark val="none"/>
        <c:tickLblPos val="nextTo"/>
        <c:crossAx val="5893511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02541891628455E-2"/>
          <c:y val="2.4736035339419309E-2"/>
          <c:w val="0.94787596518142447"/>
          <c:h val="0.97526396466058074"/>
        </c:manualLayout>
      </c:layout>
      <c:barChart>
        <c:barDir val="bar"/>
        <c:grouping val="percentStacked"/>
        <c:varyColors val="0"/>
        <c:ser>
          <c:idx val="0"/>
          <c:order val="0"/>
          <c:tx>
            <c:strRef>
              <c:f>'Results 1 - all workers'!$C$24</c:f>
              <c:strCache>
                <c:ptCount val="1"/>
                <c:pt idx="0">
                  <c:v>Workers with permanent contract</c:v>
                </c:pt>
              </c:strCache>
            </c:strRef>
          </c:tx>
          <c:spPr>
            <a:solidFill>
              <a:srgbClr val="3A708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'Results 1 - all workers'!$K$24</c:f>
              <c:numCache>
                <c:formatCode>0%</c:formatCode>
                <c:ptCount val="1"/>
                <c:pt idx="0">
                  <c:v>0</c:v>
                </c:pt>
              </c:numCache>
            </c:numRef>
          </c:val>
          <c:extLst>
            <c:ext xmlns:c16="http://schemas.microsoft.com/office/drawing/2014/chart" uri="{C3380CC4-5D6E-409C-BE32-E72D297353CC}">
              <c16:uniqueId val="{00000000-C08C-499C-A2EE-2F197EBB35F7}"/>
            </c:ext>
          </c:extLst>
        </c:ser>
        <c:ser>
          <c:idx val="1"/>
          <c:order val="1"/>
          <c:tx>
            <c:strRef>
              <c:f>'Results 1 - all workers'!$C$25</c:f>
              <c:strCache>
                <c:ptCount val="1"/>
                <c:pt idx="0">
                  <c:v>Workers with non-permanent contract</c:v>
                </c:pt>
              </c:strCache>
            </c:strRef>
          </c:tx>
          <c:spPr>
            <a:solidFill>
              <a:srgbClr val="72A8B1"/>
            </a:solidFill>
            <a:ln>
              <a:noFill/>
            </a:ln>
            <a:effectLst/>
          </c:spPr>
          <c:invertIfNegative val="0"/>
          <c:dPt>
            <c:idx val="0"/>
            <c:invertIfNegative val="0"/>
            <c:bubble3D val="0"/>
            <c:spPr>
              <a:solidFill>
                <a:srgbClr val="72A8B1"/>
              </a:solidFill>
              <a:ln>
                <a:noFill/>
              </a:ln>
              <a:effectLst/>
            </c:spPr>
            <c:extLst>
              <c:ext xmlns:c16="http://schemas.microsoft.com/office/drawing/2014/chart" uri="{C3380CC4-5D6E-409C-BE32-E72D297353CC}">
                <c16:uniqueId val="{00000002-C08C-499C-A2EE-2F197EBB35F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'Results 1 - all workers'!$K$25</c:f>
              <c:numCache>
                <c:formatCode>0%</c:formatCode>
                <c:ptCount val="1"/>
                <c:pt idx="0">
                  <c:v>0</c:v>
                </c:pt>
              </c:numCache>
            </c:numRef>
          </c:val>
          <c:extLst>
            <c:ext xmlns:c16="http://schemas.microsoft.com/office/drawing/2014/chart" uri="{C3380CC4-5D6E-409C-BE32-E72D297353CC}">
              <c16:uniqueId val="{00000003-C08C-499C-A2EE-2F197EBB35F7}"/>
            </c:ext>
          </c:extLst>
        </c:ser>
        <c:dLbls>
          <c:showLegendKey val="0"/>
          <c:showVal val="1"/>
          <c:showCatName val="0"/>
          <c:showSerName val="0"/>
          <c:showPercent val="0"/>
          <c:showBubbleSize val="0"/>
        </c:dLbls>
        <c:gapWidth val="95"/>
        <c:overlap val="100"/>
        <c:axId val="588002224"/>
        <c:axId val="715569952"/>
      </c:barChart>
      <c:catAx>
        <c:axId val="588002224"/>
        <c:scaling>
          <c:orientation val="minMax"/>
        </c:scaling>
        <c:delete val="1"/>
        <c:axPos val="l"/>
        <c:numFmt formatCode="General" sourceLinked="1"/>
        <c:majorTickMark val="none"/>
        <c:minorTickMark val="none"/>
        <c:tickLblPos val="nextTo"/>
        <c:crossAx val="715569952"/>
        <c:crosses val="autoZero"/>
        <c:auto val="1"/>
        <c:lblAlgn val="ctr"/>
        <c:lblOffset val="100"/>
        <c:noMultiLvlLbl val="0"/>
      </c:catAx>
      <c:valAx>
        <c:axId val="715569952"/>
        <c:scaling>
          <c:orientation val="minMax"/>
        </c:scaling>
        <c:delete val="1"/>
        <c:axPos val="b"/>
        <c:numFmt formatCode="0%" sourceLinked="1"/>
        <c:majorTickMark val="none"/>
        <c:minorTickMark val="none"/>
        <c:tickLblPos val="nextTo"/>
        <c:crossAx val="5880022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797447303318476E-2"/>
          <c:y val="2.3700883651055809E-2"/>
          <c:w val="0.92734538875907424"/>
          <c:h val="0.92576179723549124"/>
        </c:manualLayout>
      </c:layout>
      <c:barChart>
        <c:barDir val="bar"/>
        <c:grouping val="percentStacked"/>
        <c:varyColors val="0"/>
        <c:ser>
          <c:idx val="0"/>
          <c:order val="0"/>
          <c:tx>
            <c:strRef>
              <c:f>'Results 2 - all workers'!$J$7</c:f>
              <c:strCache>
                <c:ptCount val="1"/>
                <c:pt idx="0">
                  <c:v>Yes</c:v>
                </c:pt>
              </c:strCache>
            </c:strRef>
          </c:tx>
          <c:spPr>
            <a:solidFill>
              <a:srgbClr val="92D050"/>
            </a:solidFill>
          </c:spPr>
          <c:invertIfNegative val="0"/>
          <c:dPt>
            <c:idx val="0"/>
            <c:invertIfNegative val="0"/>
            <c:bubble3D val="0"/>
            <c:extLst>
              <c:ext xmlns:c16="http://schemas.microsoft.com/office/drawing/2014/chart" uri="{C3380CC4-5D6E-409C-BE32-E72D297353CC}">
                <c16:uniqueId val="{00000000-5748-4C09-B601-08414EF4AA74}"/>
              </c:ext>
            </c:extLst>
          </c:dPt>
          <c:dPt>
            <c:idx val="1"/>
            <c:invertIfNegative val="0"/>
            <c:bubble3D val="0"/>
            <c:extLst>
              <c:ext xmlns:c16="http://schemas.microsoft.com/office/drawing/2014/chart" uri="{C3380CC4-5D6E-409C-BE32-E72D297353CC}">
                <c16:uniqueId val="{00000001-5748-4C09-B601-08414EF4AA74}"/>
              </c:ext>
            </c:extLst>
          </c:dPt>
          <c:dPt>
            <c:idx val="2"/>
            <c:invertIfNegative val="0"/>
            <c:bubble3D val="0"/>
            <c:extLst>
              <c:ext xmlns:c16="http://schemas.microsoft.com/office/drawing/2014/chart" uri="{C3380CC4-5D6E-409C-BE32-E72D297353CC}">
                <c16:uniqueId val="{00000002-5748-4C09-B601-08414EF4AA74}"/>
              </c:ext>
            </c:extLst>
          </c:dPt>
          <c:dPt>
            <c:idx val="3"/>
            <c:invertIfNegative val="0"/>
            <c:bubble3D val="0"/>
            <c:extLst>
              <c:ext xmlns:c16="http://schemas.microsoft.com/office/drawing/2014/chart" uri="{C3380CC4-5D6E-409C-BE32-E72D297353CC}">
                <c16:uniqueId val="{00000003-5748-4C09-B601-08414EF4AA74}"/>
              </c:ext>
            </c:extLst>
          </c:dPt>
          <c:dPt>
            <c:idx val="4"/>
            <c:invertIfNegative val="0"/>
            <c:bubble3D val="0"/>
            <c:extLst>
              <c:ext xmlns:c16="http://schemas.microsoft.com/office/drawing/2014/chart" uri="{C3380CC4-5D6E-409C-BE32-E72D297353CC}">
                <c16:uniqueId val="{00000004-5748-4C09-B601-08414EF4AA74}"/>
              </c:ext>
            </c:extLst>
          </c:dPt>
          <c:dPt>
            <c:idx val="8"/>
            <c:invertIfNegative val="0"/>
            <c:bubble3D val="0"/>
            <c:extLst>
              <c:ext xmlns:c16="http://schemas.microsoft.com/office/drawing/2014/chart" uri="{C3380CC4-5D6E-409C-BE32-E72D297353CC}">
                <c16:uniqueId val="{00000005-5748-4C09-B601-08414EF4AA74}"/>
              </c:ext>
            </c:extLst>
          </c:dPt>
          <c:dPt>
            <c:idx val="9"/>
            <c:invertIfNegative val="0"/>
            <c:bubble3D val="0"/>
            <c:extLst>
              <c:ext xmlns:c16="http://schemas.microsoft.com/office/drawing/2014/chart" uri="{C3380CC4-5D6E-409C-BE32-E72D297353CC}">
                <c16:uniqueId val="{00000006-5748-4C09-B601-08414EF4AA74}"/>
              </c:ext>
            </c:extLst>
          </c:dPt>
          <c:dPt>
            <c:idx val="10"/>
            <c:invertIfNegative val="0"/>
            <c:bubble3D val="0"/>
            <c:extLst>
              <c:ext xmlns:c16="http://schemas.microsoft.com/office/drawing/2014/chart" uri="{C3380CC4-5D6E-409C-BE32-E72D297353CC}">
                <c16:uniqueId val="{00000007-5748-4C09-B601-08414EF4AA74}"/>
              </c:ext>
            </c:extLst>
          </c:dPt>
          <c:dPt>
            <c:idx val="11"/>
            <c:invertIfNegative val="0"/>
            <c:bubble3D val="0"/>
            <c:extLst>
              <c:ext xmlns:c16="http://schemas.microsoft.com/office/drawing/2014/chart" uri="{C3380CC4-5D6E-409C-BE32-E72D297353CC}">
                <c16:uniqueId val="{00000008-5748-4C09-B601-08414EF4AA74}"/>
              </c:ext>
            </c:extLst>
          </c:dPt>
          <c:dPt>
            <c:idx val="12"/>
            <c:invertIfNegative val="0"/>
            <c:bubble3D val="0"/>
            <c:extLst>
              <c:ext xmlns:c16="http://schemas.microsoft.com/office/drawing/2014/chart" uri="{C3380CC4-5D6E-409C-BE32-E72D297353CC}">
                <c16:uniqueId val="{00000009-5748-4C09-B601-08414EF4AA74}"/>
              </c:ext>
            </c:extLst>
          </c:dPt>
          <c:dPt>
            <c:idx val="13"/>
            <c:invertIfNegative val="0"/>
            <c:bubble3D val="0"/>
            <c:extLst>
              <c:ext xmlns:c16="http://schemas.microsoft.com/office/drawing/2014/chart" uri="{C3380CC4-5D6E-409C-BE32-E72D297353CC}">
                <c16:uniqueId val="{0000000A-5748-4C09-B601-08414EF4AA74}"/>
              </c:ext>
            </c:extLst>
          </c:dPt>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2 - all workers'!$J$8</c:f>
              <c:numCache>
                <c:formatCode>0%</c:formatCode>
                <c:ptCount val="1"/>
                <c:pt idx="0">
                  <c:v>0</c:v>
                </c:pt>
              </c:numCache>
            </c:numRef>
          </c:val>
          <c:extLst>
            <c:ext xmlns:c16="http://schemas.microsoft.com/office/drawing/2014/chart" uri="{C3380CC4-5D6E-409C-BE32-E72D297353CC}">
              <c16:uniqueId val="{0000000B-5748-4C09-B601-08414EF4AA74}"/>
            </c:ext>
          </c:extLst>
        </c:ser>
        <c:ser>
          <c:idx val="2"/>
          <c:order val="1"/>
          <c:tx>
            <c:strRef>
              <c:f>'Results 2 - all workers'!$K$7</c:f>
              <c:strCache>
                <c:ptCount val="1"/>
                <c:pt idx="0">
                  <c:v>Sometimes</c:v>
                </c:pt>
              </c:strCache>
            </c:strRef>
          </c:tx>
          <c:spPr>
            <a:solidFill>
              <a:srgbClr val="FFE593"/>
            </a:solidFill>
          </c:spPr>
          <c:invertIfNegative val="0"/>
          <c:dPt>
            <c:idx val="0"/>
            <c:invertIfNegative val="0"/>
            <c:bubble3D val="0"/>
            <c:spPr>
              <a:solidFill>
                <a:srgbClr val="D2E8A0"/>
              </a:solidFill>
            </c:spPr>
            <c:extLst>
              <c:ext xmlns:c16="http://schemas.microsoft.com/office/drawing/2014/chart" uri="{C3380CC4-5D6E-409C-BE32-E72D297353CC}">
                <c16:uniqueId val="{0000000D-5748-4C09-B601-08414EF4AA74}"/>
              </c:ext>
            </c:extLst>
          </c:dPt>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2 - all workers'!$K$8</c:f>
              <c:numCache>
                <c:formatCode>0%</c:formatCode>
                <c:ptCount val="1"/>
                <c:pt idx="0">
                  <c:v>0</c:v>
                </c:pt>
              </c:numCache>
            </c:numRef>
          </c:val>
          <c:extLst>
            <c:ext xmlns:c16="http://schemas.microsoft.com/office/drawing/2014/chart" uri="{C3380CC4-5D6E-409C-BE32-E72D297353CC}">
              <c16:uniqueId val="{0000000E-5748-4C09-B601-08414EF4AA74}"/>
            </c:ext>
          </c:extLst>
        </c:ser>
        <c:ser>
          <c:idx val="1"/>
          <c:order val="2"/>
          <c:tx>
            <c:strRef>
              <c:f>'Results 2 - all workers'!$L$7</c:f>
              <c:strCache>
                <c:ptCount val="1"/>
                <c:pt idx="0">
                  <c:v>No</c:v>
                </c:pt>
              </c:strCache>
            </c:strRef>
          </c:tx>
          <c:spPr>
            <a:solidFill>
              <a:srgbClr val="FFC000"/>
            </a:solidFill>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2 - all workers'!$L$8</c:f>
              <c:numCache>
                <c:formatCode>0%</c:formatCode>
                <c:ptCount val="1"/>
                <c:pt idx="0">
                  <c:v>0</c:v>
                </c:pt>
              </c:numCache>
            </c:numRef>
          </c:val>
          <c:extLst>
            <c:ext xmlns:c16="http://schemas.microsoft.com/office/drawing/2014/chart" uri="{C3380CC4-5D6E-409C-BE32-E72D297353CC}">
              <c16:uniqueId val="{0000000F-5748-4C09-B601-08414EF4AA74}"/>
            </c:ext>
          </c:extLst>
        </c:ser>
        <c:dLbls>
          <c:dLblPos val="ctr"/>
          <c:showLegendKey val="0"/>
          <c:showVal val="1"/>
          <c:showCatName val="0"/>
          <c:showSerName val="0"/>
          <c:showPercent val="0"/>
          <c:showBubbleSize val="0"/>
        </c:dLbls>
        <c:gapWidth val="150"/>
        <c:overlap val="100"/>
        <c:axId val="94017024"/>
        <c:axId val="94018560"/>
      </c:barChart>
      <c:catAx>
        <c:axId val="94017024"/>
        <c:scaling>
          <c:orientation val="maxMin"/>
        </c:scaling>
        <c:delete val="1"/>
        <c:axPos val="l"/>
        <c:majorTickMark val="out"/>
        <c:minorTickMark val="none"/>
        <c:tickLblPos val="nextTo"/>
        <c:crossAx val="94018560"/>
        <c:crosses val="autoZero"/>
        <c:auto val="1"/>
        <c:lblAlgn val="ctr"/>
        <c:lblOffset val="100"/>
        <c:noMultiLvlLbl val="0"/>
      </c:catAx>
      <c:valAx>
        <c:axId val="94018560"/>
        <c:scaling>
          <c:orientation val="minMax"/>
          <c:max val="1"/>
        </c:scaling>
        <c:delete val="1"/>
        <c:axPos val="b"/>
        <c:numFmt formatCode="0%" sourceLinked="0"/>
        <c:majorTickMark val="out"/>
        <c:minorTickMark val="none"/>
        <c:tickLblPos val="nextTo"/>
        <c:crossAx val="94017024"/>
        <c:crosses val="max"/>
        <c:crossBetween val="between"/>
      </c:valAx>
      <c:spPr>
        <a:noFill/>
      </c:spPr>
    </c:plotArea>
    <c:plotVisOnly val="1"/>
    <c:dispBlanksAs val="gap"/>
    <c:showDLblsOverMax val="0"/>
  </c:chart>
  <c:spPr>
    <a:noFill/>
    <a:ln>
      <a:noFill/>
    </a:ln>
  </c:spPr>
  <c:txPr>
    <a:bodyPr/>
    <a:lstStyle/>
    <a:p>
      <a:pPr>
        <a:defRPr sz="1100">
          <a:solidFill>
            <a:sysClr val="windowText" lastClr="000000"/>
          </a:solidFill>
          <a:latin typeface="Gill Sans MT" panose="020B0502020104020203"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797447303318476E-2"/>
          <c:y val="2.3700883651055809E-2"/>
          <c:w val="0.92734538875907424"/>
          <c:h val="0.92576179723549124"/>
        </c:manualLayout>
      </c:layout>
      <c:barChart>
        <c:barDir val="bar"/>
        <c:grouping val="percentStacked"/>
        <c:varyColors val="0"/>
        <c:ser>
          <c:idx val="0"/>
          <c:order val="0"/>
          <c:tx>
            <c:strRef>
              <c:f>'Results 2 - all workers'!$J$10</c:f>
              <c:strCache>
                <c:ptCount val="1"/>
                <c:pt idx="0">
                  <c:v>Yes</c:v>
                </c:pt>
              </c:strCache>
            </c:strRef>
          </c:tx>
          <c:spPr>
            <a:solidFill>
              <a:srgbClr val="92D050"/>
            </a:solidFill>
          </c:spPr>
          <c:invertIfNegative val="0"/>
          <c:dPt>
            <c:idx val="0"/>
            <c:invertIfNegative val="0"/>
            <c:bubble3D val="0"/>
            <c:extLst>
              <c:ext xmlns:c16="http://schemas.microsoft.com/office/drawing/2014/chart" uri="{C3380CC4-5D6E-409C-BE32-E72D297353CC}">
                <c16:uniqueId val="{00000000-C20C-4AC7-8CD5-86E05358AFCA}"/>
              </c:ext>
            </c:extLst>
          </c:dPt>
          <c:dPt>
            <c:idx val="1"/>
            <c:invertIfNegative val="0"/>
            <c:bubble3D val="0"/>
            <c:extLst>
              <c:ext xmlns:c16="http://schemas.microsoft.com/office/drawing/2014/chart" uri="{C3380CC4-5D6E-409C-BE32-E72D297353CC}">
                <c16:uniqueId val="{00000001-C20C-4AC7-8CD5-86E05358AFCA}"/>
              </c:ext>
            </c:extLst>
          </c:dPt>
          <c:dPt>
            <c:idx val="2"/>
            <c:invertIfNegative val="0"/>
            <c:bubble3D val="0"/>
            <c:extLst>
              <c:ext xmlns:c16="http://schemas.microsoft.com/office/drawing/2014/chart" uri="{C3380CC4-5D6E-409C-BE32-E72D297353CC}">
                <c16:uniqueId val="{00000002-C20C-4AC7-8CD5-86E05358AFCA}"/>
              </c:ext>
            </c:extLst>
          </c:dPt>
          <c:dPt>
            <c:idx val="3"/>
            <c:invertIfNegative val="0"/>
            <c:bubble3D val="0"/>
            <c:extLst>
              <c:ext xmlns:c16="http://schemas.microsoft.com/office/drawing/2014/chart" uri="{C3380CC4-5D6E-409C-BE32-E72D297353CC}">
                <c16:uniqueId val="{00000003-C20C-4AC7-8CD5-86E05358AFCA}"/>
              </c:ext>
            </c:extLst>
          </c:dPt>
          <c:dPt>
            <c:idx val="4"/>
            <c:invertIfNegative val="0"/>
            <c:bubble3D val="0"/>
            <c:extLst>
              <c:ext xmlns:c16="http://schemas.microsoft.com/office/drawing/2014/chart" uri="{C3380CC4-5D6E-409C-BE32-E72D297353CC}">
                <c16:uniqueId val="{00000004-C20C-4AC7-8CD5-86E05358AFCA}"/>
              </c:ext>
            </c:extLst>
          </c:dPt>
          <c:dPt>
            <c:idx val="8"/>
            <c:invertIfNegative val="0"/>
            <c:bubble3D val="0"/>
            <c:extLst>
              <c:ext xmlns:c16="http://schemas.microsoft.com/office/drawing/2014/chart" uri="{C3380CC4-5D6E-409C-BE32-E72D297353CC}">
                <c16:uniqueId val="{00000005-C20C-4AC7-8CD5-86E05358AFCA}"/>
              </c:ext>
            </c:extLst>
          </c:dPt>
          <c:dPt>
            <c:idx val="9"/>
            <c:invertIfNegative val="0"/>
            <c:bubble3D val="0"/>
            <c:extLst>
              <c:ext xmlns:c16="http://schemas.microsoft.com/office/drawing/2014/chart" uri="{C3380CC4-5D6E-409C-BE32-E72D297353CC}">
                <c16:uniqueId val="{00000006-C20C-4AC7-8CD5-86E05358AFCA}"/>
              </c:ext>
            </c:extLst>
          </c:dPt>
          <c:dPt>
            <c:idx val="10"/>
            <c:invertIfNegative val="0"/>
            <c:bubble3D val="0"/>
            <c:extLst>
              <c:ext xmlns:c16="http://schemas.microsoft.com/office/drawing/2014/chart" uri="{C3380CC4-5D6E-409C-BE32-E72D297353CC}">
                <c16:uniqueId val="{00000007-C20C-4AC7-8CD5-86E05358AFCA}"/>
              </c:ext>
            </c:extLst>
          </c:dPt>
          <c:dPt>
            <c:idx val="11"/>
            <c:invertIfNegative val="0"/>
            <c:bubble3D val="0"/>
            <c:extLst>
              <c:ext xmlns:c16="http://schemas.microsoft.com/office/drawing/2014/chart" uri="{C3380CC4-5D6E-409C-BE32-E72D297353CC}">
                <c16:uniqueId val="{00000008-C20C-4AC7-8CD5-86E05358AFCA}"/>
              </c:ext>
            </c:extLst>
          </c:dPt>
          <c:dPt>
            <c:idx val="12"/>
            <c:invertIfNegative val="0"/>
            <c:bubble3D val="0"/>
            <c:extLst>
              <c:ext xmlns:c16="http://schemas.microsoft.com/office/drawing/2014/chart" uri="{C3380CC4-5D6E-409C-BE32-E72D297353CC}">
                <c16:uniqueId val="{00000009-C20C-4AC7-8CD5-86E05358AFCA}"/>
              </c:ext>
            </c:extLst>
          </c:dPt>
          <c:dPt>
            <c:idx val="13"/>
            <c:invertIfNegative val="0"/>
            <c:bubble3D val="0"/>
            <c:extLst>
              <c:ext xmlns:c16="http://schemas.microsoft.com/office/drawing/2014/chart" uri="{C3380CC4-5D6E-409C-BE32-E72D297353CC}">
                <c16:uniqueId val="{0000000A-C20C-4AC7-8CD5-86E05358AFCA}"/>
              </c:ext>
            </c:extLst>
          </c:dPt>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2 - all workers'!$J$11</c:f>
              <c:numCache>
                <c:formatCode>0%</c:formatCode>
                <c:ptCount val="1"/>
                <c:pt idx="0">
                  <c:v>0</c:v>
                </c:pt>
              </c:numCache>
            </c:numRef>
          </c:val>
          <c:extLst>
            <c:ext xmlns:c16="http://schemas.microsoft.com/office/drawing/2014/chart" uri="{C3380CC4-5D6E-409C-BE32-E72D297353CC}">
              <c16:uniqueId val="{0000000B-C20C-4AC7-8CD5-86E05358AFCA}"/>
            </c:ext>
          </c:extLst>
        </c:ser>
        <c:ser>
          <c:idx val="3"/>
          <c:order val="1"/>
          <c:tx>
            <c:strRef>
              <c:f>'Results 2 - all workers'!$K$10</c:f>
              <c:strCache>
                <c:ptCount val="1"/>
                <c:pt idx="0">
                  <c:v>Sometimes</c:v>
                </c:pt>
              </c:strCache>
            </c:strRef>
          </c:tx>
          <c:spPr>
            <a:solidFill>
              <a:srgbClr val="00B050"/>
            </a:solidFill>
          </c:spPr>
          <c:invertIfNegative val="0"/>
          <c:dPt>
            <c:idx val="0"/>
            <c:invertIfNegative val="0"/>
            <c:bubble3D val="0"/>
            <c:spPr>
              <a:solidFill>
                <a:srgbClr val="D2E8A0"/>
              </a:solidFill>
            </c:spPr>
            <c:extLst>
              <c:ext xmlns:c16="http://schemas.microsoft.com/office/drawing/2014/chart" uri="{C3380CC4-5D6E-409C-BE32-E72D297353CC}">
                <c16:uniqueId val="{0000000D-C20C-4AC7-8CD5-86E05358AFCA}"/>
              </c:ext>
            </c:extLst>
          </c:dPt>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2 - all workers'!$K$11</c:f>
              <c:numCache>
                <c:formatCode>0%</c:formatCode>
                <c:ptCount val="1"/>
                <c:pt idx="0">
                  <c:v>0</c:v>
                </c:pt>
              </c:numCache>
            </c:numRef>
          </c:val>
          <c:extLst>
            <c:ext xmlns:c16="http://schemas.microsoft.com/office/drawing/2014/chart" uri="{C3380CC4-5D6E-409C-BE32-E72D297353CC}">
              <c16:uniqueId val="{0000000E-C20C-4AC7-8CD5-86E05358AFCA}"/>
            </c:ext>
          </c:extLst>
        </c:ser>
        <c:ser>
          <c:idx val="2"/>
          <c:order val="2"/>
          <c:tx>
            <c:strRef>
              <c:f>'Results 2 - all workers'!$L$10</c:f>
              <c:strCache>
                <c:ptCount val="1"/>
                <c:pt idx="0">
                  <c:v>No - money to family</c:v>
                </c:pt>
              </c:strCache>
            </c:strRef>
          </c:tx>
          <c:spPr>
            <a:solidFill>
              <a:srgbClr val="FFE593"/>
            </a:solidFill>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2 - all workers'!$L$11</c:f>
              <c:numCache>
                <c:formatCode>0%</c:formatCode>
                <c:ptCount val="1"/>
                <c:pt idx="0">
                  <c:v>0</c:v>
                </c:pt>
              </c:numCache>
            </c:numRef>
          </c:val>
          <c:extLst>
            <c:ext xmlns:c16="http://schemas.microsoft.com/office/drawing/2014/chart" uri="{C3380CC4-5D6E-409C-BE32-E72D297353CC}">
              <c16:uniqueId val="{0000000F-C20C-4AC7-8CD5-86E05358AFCA}"/>
            </c:ext>
          </c:extLst>
        </c:ser>
        <c:ser>
          <c:idx val="1"/>
          <c:order val="3"/>
          <c:tx>
            <c:strRef>
              <c:f>'Results 2 - all workers'!$M$10</c:f>
              <c:strCache>
                <c:ptCount val="1"/>
                <c:pt idx="0">
                  <c:v>No</c:v>
                </c:pt>
              </c:strCache>
            </c:strRef>
          </c:tx>
          <c:spPr>
            <a:solidFill>
              <a:srgbClr val="FFC000"/>
            </a:solidFill>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2 - all workers'!$M$11</c:f>
              <c:numCache>
                <c:formatCode>0%</c:formatCode>
                <c:ptCount val="1"/>
                <c:pt idx="0">
                  <c:v>0</c:v>
                </c:pt>
              </c:numCache>
            </c:numRef>
          </c:val>
          <c:extLst>
            <c:ext xmlns:c16="http://schemas.microsoft.com/office/drawing/2014/chart" uri="{C3380CC4-5D6E-409C-BE32-E72D297353CC}">
              <c16:uniqueId val="{00000010-C20C-4AC7-8CD5-86E05358AFCA}"/>
            </c:ext>
          </c:extLst>
        </c:ser>
        <c:dLbls>
          <c:dLblPos val="ctr"/>
          <c:showLegendKey val="0"/>
          <c:showVal val="1"/>
          <c:showCatName val="0"/>
          <c:showSerName val="0"/>
          <c:showPercent val="0"/>
          <c:showBubbleSize val="0"/>
        </c:dLbls>
        <c:gapWidth val="150"/>
        <c:overlap val="100"/>
        <c:axId val="95384704"/>
        <c:axId val="95386240"/>
      </c:barChart>
      <c:catAx>
        <c:axId val="95384704"/>
        <c:scaling>
          <c:orientation val="maxMin"/>
        </c:scaling>
        <c:delete val="1"/>
        <c:axPos val="l"/>
        <c:majorTickMark val="out"/>
        <c:minorTickMark val="none"/>
        <c:tickLblPos val="nextTo"/>
        <c:crossAx val="95386240"/>
        <c:crosses val="autoZero"/>
        <c:auto val="1"/>
        <c:lblAlgn val="ctr"/>
        <c:lblOffset val="100"/>
        <c:noMultiLvlLbl val="0"/>
      </c:catAx>
      <c:valAx>
        <c:axId val="95386240"/>
        <c:scaling>
          <c:orientation val="minMax"/>
          <c:max val="1"/>
        </c:scaling>
        <c:delete val="1"/>
        <c:axPos val="b"/>
        <c:numFmt formatCode="0%" sourceLinked="0"/>
        <c:majorTickMark val="out"/>
        <c:minorTickMark val="none"/>
        <c:tickLblPos val="nextTo"/>
        <c:crossAx val="95384704"/>
        <c:crosses val="max"/>
        <c:crossBetween val="between"/>
      </c:valAx>
      <c:spPr>
        <a:noFill/>
      </c:spPr>
    </c:plotArea>
    <c:plotVisOnly val="1"/>
    <c:dispBlanksAs val="gap"/>
    <c:showDLblsOverMax val="0"/>
  </c:chart>
  <c:spPr>
    <a:noFill/>
    <a:ln>
      <a:noFill/>
    </a:ln>
  </c:spPr>
  <c:txPr>
    <a:bodyPr/>
    <a:lstStyle/>
    <a:p>
      <a:pPr>
        <a:defRPr sz="1100">
          <a:solidFill>
            <a:sysClr val="windowText" lastClr="000000"/>
          </a:solidFill>
          <a:latin typeface="Gill Sans MT" panose="020B0502020104020203"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49711196431467E-3"/>
          <c:y val="2.3700883651055809E-2"/>
          <c:w val="0.95025598254350507"/>
          <c:h val="0.96714281608101926"/>
        </c:manualLayout>
      </c:layout>
      <c:barChart>
        <c:barDir val="bar"/>
        <c:grouping val="percentStacked"/>
        <c:varyColors val="0"/>
        <c:ser>
          <c:idx val="0"/>
          <c:order val="0"/>
          <c:spPr>
            <a:solidFill>
              <a:srgbClr val="92D050"/>
            </a:solidFill>
          </c:spPr>
          <c:invertIfNegative val="0"/>
          <c:dPt>
            <c:idx val="0"/>
            <c:invertIfNegative val="0"/>
            <c:bubble3D val="0"/>
            <c:extLst>
              <c:ext xmlns:c16="http://schemas.microsoft.com/office/drawing/2014/chart" uri="{C3380CC4-5D6E-409C-BE32-E72D297353CC}">
                <c16:uniqueId val="{00000000-F72C-45ED-B7A0-D030B68B166C}"/>
              </c:ext>
            </c:extLst>
          </c:dPt>
          <c:dPt>
            <c:idx val="1"/>
            <c:invertIfNegative val="0"/>
            <c:bubble3D val="0"/>
            <c:extLst>
              <c:ext xmlns:c16="http://schemas.microsoft.com/office/drawing/2014/chart" uri="{C3380CC4-5D6E-409C-BE32-E72D297353CC}">
                <c16:uniqueId val="{00000001-F72C-45ED-B7A0-D030B68B166C}"/>
              </c:ext>
            </c:extLst>
          </c:dPt>
          <c:dPt>
            <c:idx val="2"/>
            <c:invertIfNegative val="0"/>
            <c:bubble3D val="0"/>
            <c:extLst>
              <c:ext xmlns:c16="http://schemas.microsoft.com/office/drawing/2014/chart" uri="{C3380CC4-5D6E-409C-BE32-E72D297353CC}">
                <c16:uniqueId val="{00000002-F72C-45ED-B7A0-D030B68B166C}"/>
              </c:ext>
            </c:extLst>
          </c:dPt>
          <c:dPt>
            <c:idx val="3"/>
            <c:invertIfNegative val="0"/>
            <c:bubble3D val="0"/>
            <c:extLst>
              <c:ext xmlns:c16="http://schemas.microsoft.com/office/drawing/2014/chart" uri="{C3380CC4-5D6E-409C-BE32-E72D297353CC}">
                <c16:uniqueId val="{00000003-F72C-45ED-B7A0-D030B68B166C}"/>
              </c:ext>
            </c:extLst>
          </c:dPt>
          <c:dPt>
            <c:idx val="4"/>
            <c:invertIfNegative val="0"/>
            <c:bubble3D val="0"/>
            <c:extLst>
              <c:ext xmlns:c16="http://schemas.microsoft.com/office/drawing/2014/chart" uri="{C3380CC4-5D6E-409C-BE32-E72D297353CC}">
                <c16:uniqueId val="{00000004-F72C-45ED-B7A0-D030B68B166C}"/>
              </c:ext>
            </c:extLst>
          </c:dPt>
          <c:dPt>
            <c:idx val="8"/>
            <c:invertIfNegative val="0"/>
            <c:bubble3D val="0"/>
            <c:extLst>
              <c:ext xmlns:c16="http://schemas.microsoft.com/office/drawing/2014/chart" uri="{C3380CC4-5D6E-409C-BE32-E72D297353CC}">
                <c16:uniqueId val="{00000005-F72C-45ED-B7A0-D030B68B166C}"/>
              </c:ext>
            </c:extLst>
          </c:dPt>
          <c:dPt>
            <c:idx val="9"/>
            <c:invertIfNegative val="0"/>
            <c:bubble3D val="0"/>
            <c:extLst>
              <c:ext xmlns:c16="http://schemas.microsoft.com/office/drawing/2014/chart" uri="{C3380CC4-5D6E-409C-BE32-E72D297353CC}">
                <c16:uniqueId val="{00000006-F72C-45ED-B7A0-D030B68B166C}"/>
              </c:ext>
            </c:extLst>
          </c:dPt>
          <c:dPt>
            <c:idx val="10"/>
            <c:invertIfNegative val="0"/>
            <c:bubble3D val="0"/>
            <c:extLst>
              <c:ext xmlns:c16="http://schemas.microsoft.com/office/drawing/2014/chart" uri="{C3380CC4-5D6E-409C-BE32-E72D297353CC}">
                <c16:uniqueId val="{00000007-F72C-45ED-B7A0-D030B68B166C}"/>
              </c:ext>
            </c:extLst>
          </c:dPt>
          <c:dPt>
            <c:idx val="11"/>
            <c:invertIfNegative val="0"/>
            <c:bubble3D val="0"/>
            <c:extLst>
              <c:ext xmlns:c16="http://schemas.microsoft.com/office/drawing/2014/chart" uri="{C3380CC4-5D6E-409C-BE32-E72D297353CC}">
                <c16:uniqueId val="{00000008-F72C-45ED-B7A0-D030B68B166C}"/>
              </c:ext>
            </c:extLst>
          </c:dPt>
          <c:dPt>
            <c:idx val="12"/>
            <c:invertIfNegative val="0"/>
            <c:bubble3D val="0"/>
            <c:extLst>
              <c:ext xmlns:c16="http://schemas.microsoft.com/office/drawing/2014/chart" uri="{C3380CC4-5D6E-409C-BE32-E72D297353CC}">
                <c16:uniqueId val="{00000009-F72C-45ED-B7A0-D030B68B166C}"/>
              </c:ext>
            </c:extLst>
          </c:dPt>
          <c:dPt>
            <c:idx val="13"/>
            <c:invertIfNegative val="0"/>
            <c:bubble3D val="0"/>
            <c:extLst>
              <c:ext xmlns:c16="http://schemas.microsoft.com/office/drawing/2014/chart" uri="{C3380CC4-5D6E-409C-BE32-E72D297353CC}">
                <c16:uniqueId val="{0000000A-F72C-45ED-B7A0-D030B68B166C}"/>
              </c:ext>
            </c:extLst>
          </c:dPt>
          <c:dLbls>
            <c:spPr>
              <a:noFill/>
              <a:ln>
                <a:noFill/>
              </a:ln>
              <a:effectLst/>
            </c:spPr>
            <c:txPr>
              <a:bodyPr/>
              <a:lstStyle/>
              <a:p>
                <a:pPr>
                  <a:defRPr sz="1050">
                    <a:latin typeface="Gill Sans MT" panose="020B05020201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by sex'!$U$16:$U$34</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B-F72C-45ED-B7A0-D030B68B166C}"/>
            </c:ext>
          </c:extLst>
        </c:ser>
        <c:ser>
          <c:idx val="1"/>
          <c:order val="1"/>
          <c:spPr>
            <a:solidFill>
              <a:srgbClr val="FFC000"/>
            </a:solidFill>
          </c:spPr>
          <c:invertIfNegative val="0"/>
          <c:dLbls>
            <c:spPr>
              <a:noFill/>
              <a:ln>
                <a:noFill/>
              </a:ln>
              <a:effectLst/>
            </c:spPr>
            <c:txPr>
              <a:bodyPr/>
              <a:lstStyle/>
              <a:p>
                <a:pPr>
                  <a:defRPr sz="1050">
                    <a:latin typeface="Gill Sans MT" panose="020B05020201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by sex'!$V$16:$V$34</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C-F72C-45ED-B7A0-D030B68B166C}"/>
            </c:ext>
          </c:extLst>
        </c:ser>
        <c:ser>
          <c:idx val="2"/>
          <c:order val="2"/>
          <c:spPr>
            <a:solidFill>
              <a:schemeClr val="bg1">
                <a:lumMod val="65000"/>
              </a:schemeClr>
            </a:solidFill>
          </c:spPr>
          <c:invertIfNegative val="0"/>
          <c:dLbls>
            <c:spPr>
              <a:noFill/>
              <a:ln>
                <a:noFill/>
              </a:ln>
              <a:effectLst/>
            </c:spPr>
            <c:txPr>
              <a:bodyPr/>
              <a:lstStyle/>
              <a:p>
                <a:pPr>
                  <a:defRPr sz="1100">
                    <a:latin typeface="Gill Sans MT" panose="020B05020201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by sex'!$W$16:$W$34</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D-F72C-45ED-B7A0-D030B68B166C}"/>
            </c:ext>
          </c:extLst>
        </c:ser>
        <c:dLbls>
          <c:dLblPos val="ctr"/>
          <c:showLegendKey val="0"/>
          <c:showVal val="1"/>
          <c:showCatName val="0"/>
          <c:showSerName val="0"/>
          <c:showPercent val="0"/>
          <c:showBubbleSize val="0"/>
        </c:dLbls>
        <c:gapWidth val="150"/>
        <c:overlap val="100"/>
        <c:axId val="95173248"/>
        <c:axId val="95175040"/>
      </c:barChart>
      <c:catAx>
        <c:axId val="95173248"/>
        <c:scaling>
          <c:orientation val="maxMin"/>
        </c:scaling>
        <c:delete val="1"/>
        <c:axPos val="l"/>
        <c:majorTickMark val="out"/>
        <c:minorTickMark val="none"/>
        <c:tickLblPos val="nextTo"/>
        <c:crossAx val="95175040"/>
        <c:crosses val="autoZero"/>
        <c:auto val="1"/>
        <c:lblAlgn val="ctr"/>
        <c:lblOffset val="100"/>
        <c:noMultiLvlLbl val="0"/>
      </c:catAx>
      <c:valAx>
        <c:axId val="95175040"/>
        <c:scaling>
          <c:orientation val="minMax"/>
          <c:max val="1"/>
        </c:scaling>
        <c:delete val="1"/>
        <c:axPos val="b"/>
        <c:numFmt formatCode="0%" sourceLinked="0"/>
        <c:majorTickMark val="out"/>
        <c:minorTickMark val="none"/>
        <c:tickLblPos val="nextTo"/>
        <c:crossAx val="95173248"/>
        <c:crosses val="max"/>
        <c:crossBetween val="between"/>
      </c:valAx>
      <c:spPr>
        <a:noFill/>
      </c:spPr>
    </c:plotArea>
    <c:plotVisOnly val="0"/>
    <c:dispBlanksAs val="gap"/>
    <c:showDLblsOverMax val="0"/>
  </c:chart>
  <c:spPr>
    <a:noFill/>
    <a:ln>
      <a:noFill/>
    </a:ln>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49711196431467E-3"/>
          <c:y val="2.3700883651055809E-2"/>
          <c:w val="0.95025598254350507"/>
          <c:h val="0.97350801587796709"/>
        </c:manualLayout>
      </c:layout>
      <c:barChart>
        <c:barDir val="bar"/>
        <c:grouping val="percentStacked"/>
        <c:varyColors val="0"/>
        <c:ser>
          <c:idx val="0"/>
          <c:order val="0"/>
          <c:tx>
            <c:strRef>
              <c:f>'Results by sex'!$H$15</c:f>
              <c:strCache>
                <c:ptCount val="1"/>
                <c:pt idx="0">
                  <c:v>Positive</c:v>
                </c:pt>
              </c:strCache>
            </c:strRef>
          </c:tx>
          <c:spPr>
            <a:solidFill>
              <a:srgbClr val="92D050"/>
            </a:solidFill>
          </c:spPr>
          <c:invertIfNegative val="0"/>
          <c:dPt>
            <c:idx val="0"/>
            <c:invertIfNegative val="0"/>
            <c:bubble3D val="0"/>
            <c:extLst>
              <c:ext xmlns:c16="http://schemas.microsoft.com/office/drawing/2014/chart" uri="{C3380CC4-5D6E-409C-BE32-E72D297353CC}">
                <c16:uniqueId val="{00000000-9531-40E2-8381-3CF7C58F4921}"/>
              </c:ext>
            </c:extLst>
          </c:dPt>
          <c:dPt>
            <c:idx val="1"/>
            <c:invertIfNegative val="0"/>
            <c:bubble3D val="0"/>
            <c:extLst>
              <c:ext xmlns:c16="http://schemas.microsoft.com/office/drawing/2014/chart" uri="{C3380CC4-5D6E-409C-BE32-E72D297353CC}">
                <c16:uniqueId val="{00000001-9531-40E2-8381-3CF7C58F4921}"/>
              </c:ext>
            </c:extLst>
          </c:dPt>
          <c:dPt>
            <c:idx val="2"/>
            <c:invertIfNegative val="0"/>
            <c:bubble3D val="0"/>
            <c:extLst>
              <c:ext xmlns:c16="http://schemas.microsoft.com/office/drawing/2014/chart" uri="{C3380CC4-5D6E-409C-BE32-E72D297353CC}">
                <c16:uniqueId val="{00000002-9531-40E2-8381-3CF7C58F4921}"/>
              </c:ext>
            </c:extLst>
          </c:dPt>
          <c:dPt>
            <c:idx val="3"/>
            <c:invertIfNegative val="0"/>
            <c:bubble3D val="0"/>
            <c:extLst>
              <c:ext xmlns:c16="http://schemas.microsoft.com/office/drawing/2014/chart" uri="{C3380CC4-5D6E-409C-BE32-E72D297353CC}">
                <c16:uniqueId val="{00000003-9531-40E2-8381-3CF7C58F4921}"/>
              </c:ext>
            </c:extLst>
          </c:dPt>
          <c:dPt>
            <c:idx val="4"/>
            <c:invertIfNegative val="0"/>
            <c:bubble3D val="0"/>
            <c:extLst>
              <c:ext xmlns:c16="http://schemas.microsoft.com/office/drawing/2014/chart" uri="{C3380CC4-5D6E-409C-BE32-E72D297353CC}">
                <c16:uniqueId val="{00000004-9531-40E2-8381-3CF7C58F4921}"/>
              </c:ext>
            </c:extLst>
          </c:dPt>
          <c:dPt>
            <c:idx val="8"/>
            <c:invertIfNegative val="0"/>
            <c:bubble3D val="0"/>
            <c:extLst>
              <c:ext xmlns:c16="http://schemas.microsoft.com/office/drawing/2014/chart" uri="{C3380CC4-5D6E-409C-BE32-E72D297353CC}">
                <c16:uniqueId val="{00000005-9531-40E2-8381-3CF7C58F4921}"/>
              </c:ext>
            </c:extLst>
          </c:dPt>
          <c:dPt>
            <c:idx val="9"/>
            <c:invertIfNegative val="0"/>
            <c:bubble3D val="0"/>
            <c:extLst>
              <c:ext xmlns:c16="http://schemas.microsoft.com/office/drawing/2014/chart" uri="{C3380CC4-5D6E-409C-BE32-E72D297353CC}">
                <c16:uniqueId val="{00000006-9531-40E2-8381-3CF7C58F4921}"/>
              </c:ext>
            </c:extLst>
          </c:dPt>
          <c:dPt>
            <c:idx val="10"/>
            <c:invertIfNegative val="0"/>
            <c:bubble3D val="0"/>
            <c:extLst>
              <c:ext xmlns:c16="http://schemas.microsoft.com/office/drawing/2014/chart" uri="{C3380CC4-5D6E-409C-BE32-E72D297353CC}">
                <c16:uniqueId val="{00000007-9531-40E2-8381-3CF7C58F4921}"/>
              </c:ext>
            </c:extLst>
          </c:dPt>
          <c:dPt>
            <c:idx val="11"/>
            <c:invertIfNegative val="0"/>
            <c:bubble3D val="0"/>
            <c:extLst>
              <c:ext xmlns:c16="http://schemas.microsoft.com/office/drawing/2014/chart" uri="{C3380CC4-5D6E-409C-BE32-E72D297353CC}">
                <c16:uniqueId val="{00000008-9531-40E2-8381-3CF7C58F4921}"/>
              </c:ext>
            </c:extLst>
          </c:dPt>
          <c:dPt>
            <c:idx val="12"/>
            <c:invertIfNegative val="0"/>
            <c:bubble3D val="0"/>
            <c:extLst>
              <c:ext xmlns:c16="http://schemas.microsoft.com/office/drawing/2014/chart" uri="{C3380CC4-5D6E-409C-BE32-E72D297353CC}">
                <c16:uniqueId val="{00000009-9531-40E2-8381-3CF7C58F4921}"/>
              </c:ext>
            </c:extLst>
          </c:dPt>
          <c:dPt>
            <c:idx val="13"/>
            <c:invertIfNegative val="0"/>
            <c:bubble3D val="0"/>
            <c:extLst>
              <c:ext xmlns:c16="http://schemas.microsoft.com/office/drawing/2014/chart" uri="{C3380CC4-5D6E-409C-BE32-E72D297353CC}">
                <c16:uniqueId val="{0000000A-9531-40E2-8381-3CF7C58F4921}"/>
              </c:ext>
            </c:extLst>
          </c:dPt>
          <c:dLbls>
            <c:spPr>
              <a:noFill/>
              <a:ln>
                <a:noFill/>
              </a:ln>
              <a:effectLst/>
            </c:spPr>
            <c:txPr>
              <a:bodyPr/>
              <a:lstStyle/>
              <a:p>
                <a:pPr>
                  <a:defRPr sz="1100">
                    <a:latin typeface="Gill Sans MT" panose="020B05020201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by sex'!$H$16:$H$34</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B-9531-40E2-8381-3CF7C58F4921}"/>
            </c:ext>
          </c:extLst>
        </c:ser>
        <c:ser>
          <c:idx val="1"/>
          <c:order val="1"/>
          <c:tx>
            <c:strRef>
              <c:f>'Results by sex'!$I$15</c:f>
              <c:strCache>
                <c:ptCount val="1"/>
                <c:pt idx="0">
                  <c:v>Negative</c:v>
                </c:pt>
              </c:strCache>
            </c:strRef>
          </c:tx>
          <c:spPr>
            <a:solidFill>
              <a:srgbClr val="FFC000"/>
            </a:solidFill>
          </c:spPr>
          <c:invertIfNegative val="0"/>
          <c:dLbls>
            <c:spPr>
              <a:noFill/>
              <a:ln>
                <a:noFill/>
              </a:ln>
              <a:effectLst/>
            </c:spPr>
            <c:txPr>
              <a:bodyPr/>
              <a:lstStyle/>
              <a:p>
                <a:pPr>
                  <a:defRPr sz="1100">
                    <a:latin typeface="Gill Sans MT" panose="020B05020201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by sex'!$I$16:$I$34</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C-9531-40E2-8381-3CF7C58F4921}"/>
            </c:ext>
          </c:extLst>
        </c:ser>
        <c:ser>
          <c:idx val="2"/>
          <c:order val="2"/>
          <c:tx>
            <c:strRef>
              <c:f>'Results by sex'!$J$15</c:f>
              <c:strCache>
                <c:ptCount val="1"/>
                <c:pt idx="0">
                  <c:v>Unsure / Neutral</c:v>
                </c:pt>
              </c:strCache>
            </c:strRef>
          </c:tx>
          <c:spPr>
            <a:solidFill>
              <a:schemeClr val="bg1">
                <a:lumMod val="65000"/>
              </a:schemeClr>
            </a:solidFill>
          </c:spPr>
          <c:invertIfNegative val="0"/>
          <c:dLbls>
            <c:spPr>
              <a:noFill/>
              <a:ln>
                <a:noFill/>
              </a:ln>
              <a:effectLst/>
            </c:spPr>
            <c:txPr>
              <a:bodyPr/>
              <a:lstStyle/>
              <a:p>
                <a:pPr>
                  <a:defRPr sz="1100">
                    <a:latin typeface="Gill Sans MT" panose="020B05020201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'Results by sex'!$J$16:$J$34</c:f>
              <c:numCache>
                <c:formatCode>0%</c:formatCode>
                <c:ptCount val="19"/>
                <c:pt idx="0">
                  <c:v>0</c:v>
                </c:pt>
                <c:pt idx="1">
                  <c:v>0</c:v>
                </c:pt>
                <c:pt idx="2">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D-9531-40E2-8381-3CF7C58F4921}"/>
            </c:ext>
          </c:extLst>
        </c:ser>
        <c:dLbls>
          <c:dLblPos val="ctr"/>
          <c:showLegendKey val="0"/>
          <c:showVal val="1"/>
          <c:showCatName val="0"/>
          <c:showSerName val="0"/>
          <c:showPercent val="0"/>
          <c:showBubbleSize val="0"/>
        </c:dLbls>
        <c:gapWidth val="150"/>
        <c:overlap val="100"/>
        <c:axId val="95225728"/>
        <c:axId val="95227264"/>
      </c:barChart>
      <c:catAx>
        <c:axId val="95225728"/>
        <c:scaling>
          <c:orientation val="maxMin"/>
        </c:scaling>
        <c:delete val="1"/>
        <c:axPos val="l"/>
        <c:majorTickMark val="out"/>
        <c:minorTickMark val="none"/>
        <c:tickLblPos val="nextTo"/>
        <c:crossAx val="95227264"/>
        <c:crosses val="autoZero"/>
        <c:auto val="1"/>
        <c:lblAlgn val="ctr"/>
        <c:lblOffset val="100"/>
        <c:noMultiLvlLbl val="0"/>
      </c:catAx>
      <c:valAx>
        <c:axId val="95227264"/>
        <c:scaling>
          <c:orientation val="minMax"/>
          <c:max val="1"/>
        </c:scaling>
        <c:delete val="1"/>
        <c:axPos val="b"/>
        <c:numFmt formatCode="0%" sourceLinked="0"/>
        <c:majorTickMark val="out"/>
        <c:minorTickMark val="none"/>
        <c:tickLblPos val="nextTo"/>
        <c:crossAx val="95225728"/>
        <c:crosses val="max"/>
        <c:crossBetween val="between"/>
      </c:valAx>
      <c:spPr>
        <a:noFill/>
      </c:spPr>
    </c:plotArea>
    <c:plotVisOnly val="0"/>
    <c:dispBlanksAs val="gap"/>
    <c:showDLblsOverMax val="0"/>
  </c:chart>
  <c:spPr>
    <a:noFill/>
    <a:ln>
      <a:noFill/>
    </a:ln>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2.jp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jpeg"/><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9.xml"/><Relationship Id="rId1" Type="http://schemas.openxmlformats.org/officeDocument/2006/relationships/chart" Target="../charts/chart8.xml"/><Relationship Id="rId4" Type="http://schemas.openxmlformats.org/officeDocument/2006/relationships/image" Target="../media/image2.jpg"/></Relationships>
</file>

<file path=xl/drawings/_rels/drawing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5" Type="http://schemas.openxmlformats.org/officeDocument/2006/relationships/image" Target="../media/image2.jpg"/><Relationship Id="rId4"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image" Target="../media/image2.jpg"/></Relationships>
</file>

<file path=xl/drawings/_rels/drawing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absolute">
    <xdr:from>
      <xdr:col>3</xdr:col>
      <xdr:colOff>825072</xdr:colOff>
      <xdr:row>8</xdr:row>
      <xdr:rowOff>120016</xdr:rowOff>
    </xdr:from>
    <xdr:to>
      <xdr:col>14</xdr:col>
      <xdr:colOff>43543</xdr:colOff>
      <xdr:row>15</xdr:row>
      <xdr:rowOff>65313</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112059</xdr:colOff>
      <xdr:row>27</xdr:row>
      <xdr:rowOff>32657</xdr:rowOff>
    </xdr:from>
    <xdr:to>
      <xdr:col>16</xdr:col>
      <xdr:colOff>134470</xdr:colOff>
      <xdr:row>45</xdr:row>
      <xdr:rowOff>119062</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15240</xdr:colOff>
      <xdr:row>18</xdr:row>
      <xdr:rowOff>48665</xdr:rowOff>
    </xdr:from>
    <xdr:to>
      <xdr:col>15</xdr:col>
      <xdr:colOff>941294</xdr:colOff>
      <xdr:row>19</xdr:row>
      <xdr:rowOff>272527</xdr:rowOff>
    </xdr:to>
    <xdr:graphicFrame macro="">
      <xdr:nvGraphicFramePr>
        <xdr:cNvPr id="3" name="Chart 2">
          <a:extLst>
            <a:ext uri="{FF2B5EF4-FFF2-40B4-BE49-F238E27FC236}">
              <a16:creationId xmlns:a16="http://schemas.microsoft.com/office/drawing/2014/main" id="{96CE50F1-D992-4E9D-B2DE-752D9BDC92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20320</xdr:colOff>
      <xdr:row>20</xdr:row>
      <xdr:rowOff>10160</xdr:rowOff>
    </xdr:from>
    <xdr:to>
      <xdr:col>15</xdr:col>
      <xdr:colOff>933450</xdr:colOff>
      <xdr:row>22</xdr:row>
      <xdr:rowOff>254000</xdr:rowOff>
    </xdr:to>
    <xdr:graphicFrame macro="">
      <xdr:nvGraphicFramePr>
        <xdr:cNvPr id="8" name="Chart 7">
          <a:extLst>
            <a:ext uri="{FF2B5EF4-FFF2-40B4-BE49-F238E27FC236}">
              <a16:creationId xmlns:a16="http://schemas.microsoft.com/office/drawing/2014/main" id="{B1A97B79-CCA2-4270-B984-39A31F9FA3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15240</xdr:colOff>
      <xdr:row>23</xdr:row>
      <xdr:rowOff>32657</xdr:rowOff>
    </xdr:from>
    <xdr:to>
      <xdr:col>15</xdr:col>
      <xdr:colOff>955040</xdr:colOff>
      <xdr:row>24</xdr:row>
      <xdr:rowOff>271758</xdr:rowOff>
    </xdr:to>
    <xdr:graphicFrame macro="">
      <xdr:nvGraphicFramePr>
        <xdr:cNvPr id="9" name="Chart 8">
          <a:extLst>
            <a:ext uri="{FF2B5EF4-FFF2-40B4-BE49-F238E27FC236}">
              <a16:creationId xmlns:a16="http://schemas.microsoft.com/office/drawing/2014/main" id="{C4DCEECD-C25D-4E46-B910-3E96AC9338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337456</xdr:colOff>
      <xdr:row>0</xdr:row>
      <xdr:rowOff>111034</xdr:rowOff>
    </xdr:from>
    <xdr:to>
      <xdr:col>2</xdr:col>
      <xdr:colOff>2275564</xdr:colOff>
      <xdr:row>1</xdr:row>
      <xdr:rowOff>1016454</xdr:rowOff>
    </xdr:to>
    <xdr:pic>
      <xdr:nvPicPr>
        <xdr:cNvPr id="6" name="Picture 5">
          <a:extLst>
            <a:ext uri="{FF2B5EF4-FFF2-40B4-BE49-F238E27FC236}">
              <a16:creationId xmlns:a16="http://schemas.microsoft.com/office/drawing/2014/main" id="{B93AAE12-CB50-453B-BDE1-E2DED34BE3CA}"/>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5587" b="20108"/>
        <a:stretch/>
      </xdr:blipFill>
      <xdr:spPr>
        <a:xfrm>
          <a:off x="576942" y="111034"/>
          <a:ext cx="2896051" cy="1079591"/>
        </a:xfrm>
        <a:prstGeom prst="rect">
          <a:avLst/>
        </a:prstGeom>
      </xdr:spPr>
    </xdr:pic>
    <xdr:clientData/>
  </xdr:twoCellAnchor>
  <xdr:twoCellAnchor editAs="oneCell">
    <xdr:from>
      <xdr:col>14</xdr:col>
      <xdr:colOff>315685</xdr:colOff>
      <xdr:row>1</xdr:row>
      <xdr:rowOff>62866</xdr:rowOff>
    </xdr:from>
    <xdr:to>
      <xdr:col>17</xdr:col>
      <xdr:colOff>141514</xdr:colOff>
      <xdr:row>1</xdr:row>
      <xdr:rowOff>1049111</xdr:rowOff>
    </xdr:to>
    <xdr:pic>
      <xdr:nvPicPr>
        <xdr:cNvPr id="10" name="Picture 9">
          <a:extLst>
            <a:ext uri="{FF2B5EF4-FFF2-40B4-BE49-F238E27FC236}">
              <a16:creationId xmlns:a16="http://schemas.microsoft.com/office/drawing/2014/main" id="{904A6A21-8EE8-4D7A-87FB-49744B9AA75E}"/>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0613571" y="291466"/>
          <a:ext cx="3287486" cy="9862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90207</xdr:colOff>
      <xdr:row>6</xdr:row>
      <xdr:rowOff>487456</xdr:rowOff>
    </xdr:from>
    <xdr:to>
      <xdr:col>21</xdr:col>
      <xdr:colOff>426381</xdr:colOff>
      <xdr:row>8</xdr:row>
      <xdr:rowOff>196103</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110380</xdr:colOff>
      <xdr:row>9</xdr:row>
      <xdr:rowOff>261097</xdr:rowOff>
    </xdr:from>
    <xdr:to>
      <xdr:col>21</xdr:col>
      <xdr:colOff>446554</xdr:colOff>
      <xdr:row>11</xdr:row>
      <xdr:rowOff>187137</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2489200</xdr:colOff>
      <xdr:row>0</xdr:row>
      <xdr:rowOff>114300</xdr:rowOff>
    </xdr:from>
    <xdr:to>
      <xdr:col>4</xdr:col>
      <xdr:colOff>1156151</xdr:colOff>
      <xdr:row>1</xdr:row>
      <xdr:rowOff>965291</xdr:rowOff>
    </xdr:to>
    <xdr:pic>
      <xdr:nvPicPr>
        <xdr:cNvPr id="6" name="Picture 5">
          <a:extLst>
            <a:ext uri="{FF2B5EF4-FFF2-40B4-BE49-F238E27FC236}">
              <a16:creationId xmlns:a16="http://schemas.microsoft.com/office/drawing/2014/main" id="{C6AF683F-E10A-4899-A21C-05EE44682B8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587" b="20108"/>
        <a:stretch/>
      </xdr:blipFill>
      <xdr:spPr>
        <a:xfrm>
          <a:off x="2921000" y="114300"/>
          <a:ext cx="2896051" cy="1079591"/>
        </a:xfrm>
        <a:prstGeom prst="rect">
          <a:avLst/>
        </a:prstGeom>
      </xdr:spPr>
    </xdr:pic>
    <xdr:clientData/>
  </xdr:twoCellAnchor>
  <xdr:twoCellAnchor editAs="oneCell">
    <xdr:from>
      <xdr:col>15</xdr:col>
      <xdr:colOff>41729</xdr:colOff>
      <xdr:row>1</xdr:row>
      <xdr:rowOff>40732</xdr:rowOff>
    </xdr:from>
    <xdr:to>
      <xdr:col>18</xdr:col>
      <xdr:colOff>928915</xdr:colOff>
      <xdr:row>1</xdr:row>
      <xdr:rowOff>1026977</xdr:rowOff>
    </xdr:to>
    <xdr:pic>
      <xdr:nvPicPr>
        <xdr:cNvPr id="7" name="Picture 6">
          <a:extLst>
            <a:ext uri="{FF2B5EF4-FFF2-40B4-BE49-F238E27FC236}">
              <a16:creationId xmlns:a16="http://schemas.microsoft.com/office/drawing/2014/main" id="{7CA454F4-DB7F-4114-8A12-480FECA5E66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91229" y="269332"/>
          <a:ext cx="3287486" cy="986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112060</xdr:colOff>
      <xdr:row>14</xdr:row>
      <xdr:rowOff>224119</xdr:rowOff>
    </xdr:from>
    <xdr:to>
      <xdr:col>28</xdr:col>
      <xdr:colOff>710047</xdr:colOff>
      <xdr:row>34</xdr:row>
      <xdr:rowOff>122464</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190499</xdr:colOff>
      <xdr:row>14</xdr:row>
      <xdr:rowOff>224117</xdr:rowOff>
    </xdr:from>
    <xdr:to>
      <xdr:col>15</xdr:col>
      <xdr:colOff>615305</xdr:colOff>
      <xdr:row>34</xdr:row>
      <xdr:rowOff>81643</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3782292</xdr:colOff>
      <xdr:row>0</xdr:row>
      <xdr:rowOff>0</xdr:rowOff>
    </xdr:from>
    <xdr:to>
      <xdr:col>10</xdr:col>
      <xdr:colOff>360670</xdr:colOff>
      <xdr:row>1</xdr:row>
      <xdr:rowOff>899482</xdr:rowOff>
    </xdr:to>
    <xdr:pic>
      <xdr:nvPicPr>
        <xdr:cNvPr id="7" name="Picture 6">
          <a:extLst>
            <a:ext uri="{FF2B5EF4-FFF2-40B4-BE49-F238E27FC236}">
              <a16:creationId xmlns:a16="http://schemas.microsoft.com/office/drawing/2014/main" id="{C533F4E4-E303-47F3-AE31-C2D6CF1C95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587" b="20108"/>
        <a:stretch/>
      </xdr:blipFill>
      <xdr:spPr>
        <a:xfrm>
          <a:off x="5334001" y="0"/>
          <a:ext cx="2896051" cy="1079591"/>
        </a:xfrm>
        <a:prstGeom prst="rect">
          <a:avLst/>
        </a:prstGeom>
      </xdr:spPr>
    </xdr:pic>
    <xdr:clientData/>
  </xdr:twoCellAnchor>
  <xdr:twoCellAnchor editAs="oneCell">
    <xdr:from>
      <xdr:col>23</xdr:col>
      <xdr:colOff>269175</xdr:colOff>
      <xdr:row>1</xdr:row>
      <xdr:rowOff>97304</xdr:rowOff>
    </xdr:from>
    <xdr:to>
      <xdr:col>26</xdr:col>
      <xdr:colOff>758043</xdr:colOff>
      <xdr:row>1</xdr:row>
      <xdr:rowOff>1083549</xdr:rowOff>
    </xdr:to>
    <xdr:pic>
      <xdr:nvPicPr>
        <xdr:cNvPr id="8" name="Picture 7">
          <a:extLst>
            <a:ext uri="{FF2B5EF4-FFF2-40B4-BE49-F238E27FC236}">
              <a16:creationId xmlns:a16="http://schemas.microsoft.com/office/drawing/2014/main" id="{DB91AEE7-3614-460E-BFBA-DA1F83EB5AD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968848" y="277413"/>
          <a:ext cx="3287486" cy="9862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112060</xdr:colOff>
      <xdr:row>15</xdr:row>
      <xdr:rowOff>224118</xdr:rowOff>
    </xdr:from>
    <xdr:to>
      <xdr:col>28</xdr:col>
      <xdr:colOff>710047</xdr:colOff>
      <xdr:row>35</xdr:row>
      <xdr:rowOff>179293</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190499</xdr:colOff>
      <xdr:row>15</xdr:row>
      <xdr:rowOff>224117</xdr:rowOff>
    </xdr:from>
    <xdr:to>
      <xdr:col>15</xdr:col>
      <xdr:colOff>615305</xdr:colOff>
      <xdr:row>35</xdr:row>
      <xdr:rowOff>179292</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37</xdr:col>
      <xdr:colOff>112060</xdr:colOff>
      <xdr:row>15</xdr:row>
      <xdr:rowOff>224118</xdr:rowOff>
    </xdr:from>
    <xdr:to>
      <xdr:col>41</xdr:col>
      <xdr:colOff>710047</xdr:colOff>
      <xdr:row>35</xdr:row>
      <xdr:rowOff>179293</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4752110</xdr:colOff>
      <xdr:row>1</xdr:row>
      <xdr:rowOff>55418</xdr:rowOff>
    </xdr:from>
    <xdr:to>
      <xdr:col>11</xdr:col>
      <xdr:colOff>332961</xdr:colOff>
      <xdr:row>2</xdr:row>
      <xdr:rowOff>954900</xdr:rowOff>
    </xdr:to>
    <xdr:pic>
      <xdr:nvPicPr>
        <xdr:cNvPr id="7" name="Picture 6">
          <a:extLst>
            <a:ext uri="{FF2B5EF4-FFF2-40B4-BE49-F238E27FC236}">
              <a16:creationId xmlns:a16="http://schemas.microsoft.com/office/drawing/2014/main" id="{4356CE8D-AB89-4E84-8AA8-79C0C801627B}"/>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587" b="20108"/>
        <a:stretch/>
      </xdr:blipFill>
      <xdr:spPr>
        <a:xfrm>
          <a:off x="6303819" y="235527"/>
          <a:ext cx="2896051" cy="1079591"/>
        </a:xfrm>
        <a:prstGeom prst="rect">
          <a:avLst/>
        </a:prstGeom>
      </xdr:spPr>
    </xdr:pic>
    <xdr:clientData/>
  </xdr:twoCellAnchor>
  <xdr:twoCellAnchor editAs="oneCell">
    <xdr:from>
      <xdr:col>26</xdr:col>
      <xdr:colOff>948047</xdr:colOff>
      <xdr:row>2</xdr:row>
      <xdr:rowOff>138868</xdr:rowOff>
    </xdr:from>
    <xdr:to>
      <xdr:col>36</xdr:col>
      <xdr:colOff>273133</xdr:colOff>
      <xdr:row>3</xdr:row>
      <xdr:rowOff>2895</xdr:rowOff>
    </xdr:to>
    <xdr:pic>
      <xdr:nvPicPr>
        <xdr:cNvPr id="8" name="Picture 7">
          <a:extLst>
            <a:ext uri="{FF2B5EF4-FFF2-40B4-BE49-F238E27FC236}">
              <a16:creationId xmlns:a16="http://schemas.microsoft.com/office/drawing/2014/main" id="{6BA914E5-3DEF-411C-93E7-2F1483C1B59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8446338" y="499086"/>
          <a:ext cx="3287486" cy="9862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24</xdr:col>
      <xdr:colOff>112060</xdr:colOff>
      <xdr:row>14</xdr:row>
      <xdr:rowOff>224118</xdr:rowOff>
    </xdr:from>
    <xdr:to>
      <xdr:col>28</xdr:col>
      <xdr:colOff>710047</xdr:colOff>
      <xdr:row>34</xdr:row>
      <xdr:rowOff>179293</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190499</xdr:colOff>
      <xdr:row>14</xdr:row>
      <xdr:rowOff>224117</xdr:rowOff>
    </xdr:from>
    <xdr:to>
      <xdr:col>15</xdr:col>
      <xdr:colOff>615305</xdr:colOff>
      <xdr:row>34</xdr:row>
      <xdr:rowOff>103909</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1524000</xdr:colOff>
      <xdr:row>0</xdr:row>
      <xdr:rowOff>55418</xdr:rowOff>
    </xdr:from>
    <xdr:to>
      <xdr:col>2</xdr:col>
      <xdr:colOff>4420051</xdr:colOff>
      <xdr:row>1</xdr:row>
      <xdr:rowOff>954900</xdr:rowOff>
    </xdr:to>
    <xdr:pic>
      <xdr:nvPicPr>
        <xdr:cNvPr id="6" name="Picture 5">
          <a:extLst>
            <a:ext uri="{FF2B5EF4-FFF2-40B4-BE49-F238E27FC236}">
              <a16:creationId xmlns:a16="http://schemas.microsoft.com/office/drawing/2014/main" id="{C031C08B-495A-40E1-AE1C-DB29A06DF0E6}"/>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587" b="20108"/>
        <a:stretch/>
      </xdr:blipFill>
      <xdr:spPr>
        <a:xfrm>
          <a:off x="3075709" y="55418"/>
          <a:ext cx="2896051" cy="1079591"/>
        </a:xfrm>
        <a:prstGeom prst="rect">
          <a:avLst/>
        </a:prstGeom>
      </xdr:spPr>
    </xdr:pic>
    <xdr:clientData/>
  </xdr:twoCellAnchor>
  <xdr:twoCellAnchor editAs="oneCell">
    <xdr:from>
      <xdr:col>23</xdr:col>
      <xdr:colOff>296883</xdr:colOff>
      <xdr:row>1</xdr:row>
      <xdr:rowOff>69595</xdr:rowOff>
    </xdr:from>
    <xdr:to>
      <xdr:col>26</xdr:col>
      <xdr:colOff>785751</xdr:colOff>
      <xdr:row>1</xdr:row>
      <xdr:rowOff>1055840</xdr:rowOff>
    </xdr:to>
    <xdr:pic>
      <xdr:nvPicPr>
        <xdr:cNvPr id="7" name="Picture 6">
          <a:extLst>
            <a:ext uri="{FF2B5EF4-FFF2-40B4-BE49-F238E27FC236}">
              <a16:creationId xmlns:a16="http://schemas.microsoft.com/office/drawing/2014/main" id="{D4550B53-1990-4663-8F39-C8D6B5B169C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996556" y="249704"/>
          <a:ext cx="3287486" cy="9862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65314</xdr:colOff>
      <xdr:row>0</xdr:row>
      <xdr:rowOff>0</xdr:rowOff>
    </xdr:from>
    <xdr:to>
      <xdr:col>2</xdr:col>
      <xdr:colOff>1557108</xdr:colOff>
      <xdr:row>1</xdr:row>
      <xdr:rowOff>905420</xdr:rowOff>
    </xdr:to>
    <xdr:pic>
      <xdr:nvPicPr>
        <xdr:cNvPr id="4" name="Picture 3">
          <a:extLst>
            <a:ext uri="{FF2B5EF4-FFF2-40B4-BE49-F238E27FC236}">
              <a16:creationId xmlns:a16="http://schemas.microsoft.com/office/drawing/2014/main" id="{835448E6-6C10-447F-BCFF-D6D92C2BFDD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587" b="20108"/>
        <a:stretch/>
      </xdr:blipFill>
      <xdr:spPr>
        <a:xfrm>
          <a:off x="65314" y="0"/>
          <a:ext cx="2896051" cy="1079591"/>
        </a:xfrm>
        <a:prstGeom prst="rect">
          <a:avLst/>
        </a:prstGeom>
      </xdr:spPr>
    </xdr:pic>
    <xdr:clientData/>
  </xdr:twoCellAnchor>
  <xdr:twoCellAnchor editAs="oneCell">
    <xdr:from>
      <xdr:col>9</xdr:col>
      <xdr:colOff>627413</xdr:colOff>
      <xdr:row>1</xdr:row>
      <xdr:rowOff>75533</xdr:rowOff>
    </xdr:from>
    <xdr:to>
      <xdr:col>13</xdr:col>
      <xdr:colOff>94013</xdr:colOff>
      <xdr:row>1</xdr:row>
      <xdr:rowOff>1061778</xdr:rowOff>
    </xdr:to>
    <xdr:pic>
      <xdr:nvPicPr>
        <xdr:cNvPr id="5" name="Picture 4">
          <a:extLst>
            <a:ext uri="{FF2B5EF4-FFF2-40B4-BE49-F238E27FC236}">
              <a16:creationId xmlns:a16="http://schemas.microsoft.com/office/drawing/2014/main" id="{DB893075-CBE7-47B8-802C-5FD8056D5B8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13870" y="249704"/>
          <a:ext cx="3287486" cy="9862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414867</xdr:colOff>
      <xdr:row>0</xdr:row>
      <xdr:rowOff>177800</xdr:rowOff>
    </xdr:from>
    <xdr:to>
      <xdr:col>3</xdr:col>
      <xdr:colOff>229051</xdr:colOff>
      <xdr:row>0</xdr:row>
      <xdr:rowOff>944124</xdr:rowOff>
    </xdr:to>
    <xdr:pic>
      <xdr:nvPicPr>
        <xdr:cNvPr id="4" name="Picture 3">
          <a:extLst>
            <a:ext uri="{FF2B5EF4-FFF2-40B4-BE49-F238E27FC236}">
              <a16:creationId xmlns:a16="http://schemas.microsoft.com/office/drawing/2014/main" id="{B6C8003C-15D9-47BB-B3C0-ED98C0079E0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44" t="23183" b="20108"/>
        <a:stretch/>
      </xdr:blipFill>
      <xdr:spPr>
        <a:xfrm>
          <a:off x="1303867" y="177800"/>
          <a:ext cx="2845251" cy="766324"/>
        </a:xfrm>
        <a:prstGeom prst="rect">
          <a:avLst/>
        </a:prstGeom>
      </xdr:spPr>
    </xdr:pic>
    <xdr:clientData/>
  </xdr:twoCellAnchor>
  <xdr:twoCellAnchor editAs="oneCell">
    <xdr:from>
      <xdr:col>11</xdr:col>
      <xdr:colOff>510090</xdr:colOff>
      <xdr:row>0</xdr:row>
      <xdr:rowOff>122704</xdr:rowOff>
    </xdr:from>
    <xdr:to>
      <xdr:col>17</xdr:col>
      <xdr:colOff>241576</xdr:colOff>
      <xdr:row>0</xdr:row>
      <xdr:rowOff>1108949</xdr:rowOff>
    </xdr:to>
    <xdr:pic>
      <xdr:nvPicPr>
        <xdr:cNvPr id="5" name="Picture 4">
          <a:extLst>
            <a:ext uri="{FF2B5EF4-FFF2-40B4-BE49-F238E27FC236}">
              <a16:creationId xmlns:a16="http://schemas.microsoft.com/office/drawing/2014/main" id="{2CD39721-8DBC-4A53-8DBC-B7C5847B06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41023" y="122704"/>
          <a:ext cx="3287486" cy="986245"/>
        </a:xfrm>
        <a:prstGeom prst="rect">
          <a:avLst/>
        </a:prstGeom>
      </xdr:spPr>
    </xdr:pic>
    <xdr:clientData/>
  </xdr:twoCellAnchor>
</xdr:wsDr>
</file>

<file path=xl/theme/theme1.xml><?xml version="1.0" encoding="utf-8"?>
<a:theme xmlns:a="http://schemas.openxmlformats.org/drawingml/2006/main" name="Impactt">
  <a:themeElements>
    <a:clrScheme name="Impactt Style">
      <a:dk1>
        <a:srgbClr val="005A6D"/>
      </a:dk1>
      <a:lt1>
        <a:sysClr val="window" lastClr="FFFFFF"/>
      </a:lt1>
      <a:dk2>
        <a:srgbClr val="C1B5A2"/>
      </a:dk2>
      <a:lt2>
        <a:srgbClr val="438093"/>
      </a:lt2>
      <a:accent1>
        <a:srgbClr val="AFCA0B"/>
      </a:accent1>
      <a:accent2>
        <a:srgbClr val="D60B52"/>
      </a:accent2>
      <a:accent3>
        <a:srgbClr val="00A3A6"/>
      </a:accent3>
      <a:accent4>
        <a:srgbClr val="EB5B25"/>
      </a:accent4>
      <a:accent5>
        <a:srgbClr val="A3195B"/>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sedexelearning.com/?C=134296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50"/>
    <pageSetUpPr fitToPage="1"/>
  </sheetPr>
  <dimension ref="A2:Q48"/>
  <sheetViews>
    <sheetView zoomScale="70" zoomScaleNormal="70" zoomScalePageLayoutView="55" workbookViewId="0">
      <selection activeCell="C29" sqref="C29"/>
    </sheetView>
  </sheetViews>
  <sheetFormatPr defaultColWidth="8.88671875" defaultRowHeight="13.8" x14ac:dyDescent="0.25"/>
  <cols>
    <col min="1" max="1" width="3.44140625" style="85" customWidth="1"/>
    <col min="2" max="2" width="13.88671875" style="85" customWidth="1"/>
    <col min="3" max="3" width="64.6640625" style="85" customWidth="1"/>
    <col min="4" max="4" width="12.6640625" style="85" customWidth="1"/>
    <col min="5" max="5" width="11.44140625" style="85" hidden="1" customWidth="1"/>
    <col min="6" max="6" width="10.6640625" style="85" hidden="1" customWidth="1"/>
    <col min="7" max="7" width="11.44140625" style="85" hidden="1" customWidth="1"/>
    <col min="8" max="8" width="10.5546875" style="100" hidden="1" customWidth="1"/>
    <col min="9" max="9" width="11.33203125" style="100" hidden="1" customWidth="1"/>
    <col min="10" max="10" width="11.88671875" style="100" hidden="1" customWidth="1"/>
    <col min="11" max="11" width="15" style="85" customWidth="1"/>
    <col min="12" max="12" width="11.109375" style="85" customWidth="1"/>
    <col min="13" max="15" width="14.6640625" style="85" customWidth="1"/>
    <col min="16" max="16" width="14.109375" style="85" customWidth="1"/>
    <col min="17" max="17" width="21.6640625" style="85" customWidth="1"/>
    <col min="18" max="18" width="17.5546875" style="85" customWidth="1"/>
    <col min="19" max="19" width="15.44140625" style="85" customWidth="1"/>
    <col min="20" max="21" width="8.88671875" style="85" customWidth="1"/>
    <col min="22" max="16384" width="8.88671875" style="85"/>
  </cols>
  <sheetData>
    <row r="2" spans="2:17" ht="88.2" customHeight="1" x14ac:dyDescent="0.25">
      <c r="B2" s="181" t="s">
        <v>125</v>
      </c>
      <c r="C2" s="181"/>
      <c r="D2" s="181"/>
      <c r="E2" s="181"/>
      <c r="F2" s="181"/>
      <c r="G2" s="181"/>
      <c r="H2" s="181"/>
      <c r="I2" s="181"/>
      <c r="J2" s="181"/>
      <c r="K2" s="181"/>
      <c r="L2" s="181"/>
      <c r="M2" s="181"/>
      <c r="N2" s="181"/>
      <c r="O2" s="181"/>
      <c r="P2" s="181"/>
      <c r="Q2" s="181"/>
    </row>
    <row r="3" spans="2:17" ht="27" customHeight="1" x14ac:dyDescent="0.5">
      <c r="B3" s="182" t="s">
        <v>124</v>
      </c>
      <c r="C3" s="182"/>
      <c r="D3" s="182"/>
      <c r="E3" s="182"/>
      <c r="F3" s="182"/>
      <c r="G3" s="182"/>
      <c r="H3" s="182"/>
      <c r="I3" s="182"/>
      <c r="J3" s="182"/>
      <c r="K3" s="182"/>
      <c r="L3" s="182"/>
      <c r="M3" s="182"/>
      <c r="N3" s="182"/>
      <c r="O3" s="182"/>
      <c r="P3" s="182"/>
      <c r="Q3" s="182"/>
    </row>
    <row r="5" spans="2:17" x14ac:dyDescent="0.25">
      <c r="C5" s="86" t="s">
        <v>3</v>
      </c>
      <c r="D5" s="156"/>
      <c r="E5" s="156"/>
      <c r="F5" s="156"/>
      <c r="G5" s="156"/>
      <c r="H5" s="156"/>
      <c r="I5" s="156"/>
      <c r="J5" s="156"/>
      <c r="K5" s="156"/>
      <c r="L5" s="156"/>
      <c r="M5" s="156"/>
    </row>
    <row r="6" spans="2:17" x14ac:dyDescent="0.25">
      <c r="C6" s="86" t="s">
        <v>36</v>
      </c>
      <c r="D6" s="156"/>
      <c r="E6" s="156"/>
      <c r="F6" s="156"/>
      <c r="G6" s="156"/>
      <c r="H6" s="156"/>
      <c r="I6" s="156"/>
      <c r="J6" s="156"/>
      <c r="K6" s="156"/>
      <c r="L6" s="156"/>
      <c r="M6" s="156"/>
    </row>
    <row r="7" spans="2:17" x14ac:dyDescent="0.25">
      <c r="C7" s="86" t="s">
        <v>37</v>
      </c>
      <c r="D7" s="157"/>
      <c r="E7" s="157"/>
      <c r="F7" s="157"/>
      <c r="G7" s="157"/>
      <c r="H7" s="157"/>
      <c r="I7" s="157"/>
      <c r="J7" s="157"/>
      <c r="K7" s="157"/>
      <c r="L7" s="157"/>
      <c r="M7" s="157"/>
    </row>
    <row r="8" spans="2:17" x14ac:dyDescent="0.25">
      <c r="C8" s="87"/>
      <c r="D8" s="87"/>
      <c r="E8" s="87"/>
      <c r="F8" s="87"/>
      <c r="G8" s="87"/>
      <c r="H8" s="87"/>
      <c r="I8" s="87"/>
      <c r="J8" s="88"/>
      <c r="K8" s="89"/>
      <c r="L8" s="89"/>
    </row>
    <row r="9" spans="2:17" ht="17.399999999999999" x14ac:dyDescent="0.3">
      <c r="C9" s="193" t="s">
        <v>34</v>
      </c>
      <c r="D9" s="194"/>
      <c r="E9" s="194"/>
      <c r="F9" s="194"/>
      <c r="G9" s="194"/>
      <c r="H9" s="194"/>
      <c r="I9" s="194"/>
      <c r="J9" s="194"/>
      <c r="K9" s="194"/>
      <c r="L9" s="194"/>
      <c r="M9" s="194"/>
      <c r="N9" s="195"/>
    </row>
    <row r="10" spans="2:17" ht="17.399999999999999" x14ac:dyDescent="0.25">
      <c r="C10" s="90" t="s">
        <v>31</v>
      </c>
      <c r="D10" s="91" t="e">
        <f>H30*10</f>
        <v>#DIV/0!</v>
      </c>
      <c r="E10" s="176"/>
      <c r="F10" s="176"/>
      <c r="G10" s="176"/>
      <c r="H10" s="176"/>
      <c r="I10" s="176"/>
      <c r="J10" s="176"/>
      <c r="K10" s="176"/>
      <c r="L10" s="176"/>
      <c r="M10" s="176"/>
      <c r="N10" s="176"/>
    </row>
    <row r="11" spans="2:17" ht="17.399999999999999" x14ac:dyDescent="0.25">
      <c r="C11" s="92" t="s">
        <v>13</v>
      </c>
      <c r="D11" s="93" t="e">
        <f>H35*10</f>
        <v>#DIV/0!</v>
      </c>
      <c r="E11" s="176"/>
      <c r="F11" s="176"/>
      <c r="G11" s="176"/>
      <c r="H11" s="176"/>
      <c r="I11" s="176"/>
      <c r="J11" s="176"/>
      <c r="K11" s="176"/>
      <c r="L11" s="176"/>
      <c r="M11" s="176"/>
      <c r="N11" s="176"/>
    </row>
    <row r="12" spans="2:17" ht="17.399999999999999" x14ac:dyDescent="0.25">
      <c r="C12" s="94" t="s">
        <v>29</v>
      </c>
      <c r="D12" s="93" t="e">
        <f>H40*10</f>
        <v>#DIV/0!</v>
      </c>
      <c r="E12" s="176"/>
      <c r="F12" s="176"/>
      <c r="G12" s="176"/>
      <c r="H12" s="176"/>
      <c r="I12" s="176"/>
      <c r="J12" s="176"/>
      <c r="K12" s="176"/>
      <c r="L12" s="176"/>
      <c r="M12" s="176"/>
      <c r="N12" s="176"/>
    </row>
    <row r="13" spans="2:17" ht="17.399999999999999" x14ac:dyDescent="0.25">
      <c r="C13" s="95" t="s">
        <v>14</v>
      </c>
      <c r="D13" s="93" t="e">
        <f>H45*10</f>
        <v>#DIV/0!</v>
      </c>
      <c r="E13" s="176"/>
      <c r="F13" s="176"/>
      <c r="G13" s="176"/>
      <c r="H13" s="176"/>
      <c r="I13" s="176"/>
      <c r="J13" s="176"/>
      <c r="K13" s="176"/>
      <c r="L13" s="176"/>
      <c r="M13" s="176"/>
      <c r="N13" s="176"/>
    </row>
    <row r="14" spans="2:17" ht="17.399999999999999" x14ac:dyDescent="0.25">
      <c r="C14" s="96" t="s">
        <v>30</v>
      </c>
      <c r="D14" s="93" t="e">
        <f>(E30+E35+E40+E45)/(D30+D35+D40+D45)*10</f>
        <v>#DIV/0!</v>
      </c>
      <c r="E14" s="176"/>
      <c r="F14" s="176"/>
      <c r="G14" s="176"/>
      <c r="H14" s="176"/>
      <c r="I14" s="176"/>
      <c r="J14" s="176"/>
      <c r="K14" s="176"/>
      <c r="L14" s="176"/>
      <c r="M14" s="176"/>
      <c r="N14" s="176"/>
    </row>
    <row r="15" spans="2:17" ht="16.8" x14ac:dyDescent="0.25">
      <c r="C15" s="97"/>
      <c r="D15" s="98"/>
      <c r="E15" s="99"/>
      <c r="F15" s="99"/>
      <c r="G15" s="99"/>
    </row>
    <row r="16" spans="2:17" ht="16.8" x14ac:dyDescent="0.25">
      <c r="C16" s="97"/>
      <c r="D16" s="101"/>
      <c r="E16" s="99"/>
      <c r="F16" s="99"/>
      <c r="G16" s="99"/>
    </row>
    <row r="17" spans="1:17" ht="14.4" thickBot="1" x14ac:dyDescent="0.3">
      <c r="B17" s="89"/>
      <c r="C17" s="89"/>
      <c r="D17" s="89"/>
      <c r="E17" s="187" t="s">
        <v>66</v>
      </c>
      <c r="F17" s="188"/>
      <c r="G17" s="189"/>
      <c r="H17" s="186" t="s">
        <v>35</v>
      </c>
      <c r="I17" s="186"/>
      <c r="J17" s="186"/>
      <c r="K17" s="89"/>
      <c r="L17" s="89"/>
      <c r="M17" s="89"/>
    </row>
    <row r="18" spans="1:17" ht="25.8" thickBot="1" x14ac:dyDescent="0.3">
      <c r="B18" s="184" t="s">
        <v>15</v>
      </c>
      <c r="C18" s="185"/>
      <c r="D18" s="102" t="s">
        <v>118</v>
      </c>
      <c r="E18" s="103"/>
      <c r="F18" s="104"/>
      <c r="G18" s="104"/>
      <c r="H18" s="104"/>
      <c r="I18" s="104"/>
      <c r="J18" s="105"/>
      <c r="K18" s="102" t="s">
        <v>120</v>
      </c>
      <c r="L18" s="106"/>
      <c r="M18" s="107"/>
      <c r="N18" s="107"/>
      <c r="O18" s="107"/>
      <c r="P18" s="107"/>
    </row>
    <row r="19" spans="1:17" x14ac:dyDescent="0.25">
      <c r="B19" s="171" t="s">
        <v>50</v>
      </c>
      <c r="C19" s="108" t="s">
        <v>110</v>
      </c>
      <c r="D19" s="109">
        <f>COUNTIF(Data!B:D,"Male")</f>
        <v>0</v>
      </c>
      <c r="E19" s="110"/>
      <c r="F19" s="110"/>
      <c r="G19" s="110"/>
      <c r="H19" s="111"/>
      <c r="I19" s="111"/>
      <c r="J19" s="111"/>
      <c r="K19" s="112" t="e">
        <f>D19/SUM(D19:D20)</f>
        <v>#DIV/0!</v>
      </c>
      <c r="L19" s="164"/>
      <c r="M19" s="165"/>
      <c r="N19" s="165"/>
      <c r="O19" s="165"/>
      <c r="P19" s="166"/>
    </row>
    <row r="20" spans="1:17" ht="14.4" thickBot="1" x14ac:dyDescent="0.3">
      <c r="B20" s="172"/>
      <c r="C20" s="113" t="s">
        <v>111</v>
      </c>
      <c r="D20" s="114">
        <f>COUNTIF(Data!B:D,"Female")</f>
        <v>0</v>
      </c>
      <c r="E20" s="115"/>
      <c r="F20" s="115"/>
      <c r="G20" s="115"/>
      <c r="H20" s="116"/>
      <c r="I20" s="116"/>
      <c r="J20" s="116"/>
      <c r="K20" s="117" t="e">
        <f>D20/SUM(D19:D20)</f>
        <v>#DIV/0!</v>
      </c>
      <c r="L20" s="161"/>
      <c r="M20" s="162"/>
      <c r="N20" s="162"/>
      <c r="O20" s="162"/>
      <c r="P20" s="163"/>
    </row>
    <row r="21" spans="1:17" x14ac:dyDescent="0.25">
      <c r="B21" s="173" t="s">
        <v>51</v>
      </c>
      <c r="C21" s="108" t="s">
        <v>112</v>
      </c>
      <c r="D21" s="109">
        <f>COUNTIF(Data!C:C,"YES")</f>
        <v>0</v>
      </c>
      <c r="E21" s="110"/>
      <c r="F21" s="110"/>
      <c r="G21" s="110"/>
      <c r="H21" s="111"/>
      <c r="I21" s="111"/>
      <c r="J21" s="111"/>
      <c r="K21" s="118" t="e">
        <f>D21/SUM(D21:D23)</f>
        <v>#DIV/0!</v>
      </c>
      <c r="L21" s="164"/>
      <c r="M21" s="165"/>
      <c r="N21" s="165"/>
      <c r="O21" s="165"/>
      <c r="P21" s="166"/>
    </row>
    <row r="22" spans="1:17" x14ac:dyDescent="0.25">
      <c r="B22" s="174"/>
      <c r="C22" s="119" t="s">
        <v>113</v>
      </c>
      <c r="D22" s="120">
        <f>COUNTIF(Data!C:C,"No - different region")</f>
        <v>0</v>
      </c>
      <c r="E22" s="121"/>
      <c r="F22" s="121"/>
      <c r="G22" s="121"/>
      <c r="H22" s="122"/>
      <c r="I22" s="122"/>
      <c r="J22" s="122"/>
      <c r="K22" s="123" t="e">
        <f>D22/SUM(D21:D23)</f>
        <v>#DIV/0!</v>
      </c>
      <c r="L22" s="168"/>
      <c r="M22" s="169"/>
      <c r="N22" s="169"/>
      <c r="O22" s="169"/>
      <c r="P22" s="170"/>
    </row>
    <row r="23" spans="1:17" ht="14.4" thickBot="1" x14ac:dyDescent="0.3">
      <c r="B23" s="175"/>
      <c r="C23" s="124" t="s">
        <v>114</v>
      </c>
      <c r="D23" s="114">
        <f>COUNTIF(Data!C:C,"No - different country")</f>
        <v>0</v>
      </c>
      <c r="E23" s="115"/>
      <c r="F23" s="115"/>
      <c r="G23" s="115"/>
      <c r="H23" s="116"/>
      <c r="I23" s="116"/>
      <c r="J23" s="116"/>
      <c r="K23" s="125" t="e">
        <f>D23/SUM(D21:D23)</f>
        <v>#DIV/0!</v>
      </c>
      <c r="L23" s="161"/>
      <c r="M23" s="162"/>
      <c r="N23" s="162"/>
      <c r="O23" s="162"/>
      <c r="P23" s="163"/>
    </row>
    <row r="24" spans="1:17" x14ac:dyDescent="0.25">
      <c r="B24" s="173" t="s">
        <v>52</v>
      </c>
      <c r="C24" s="108" t="s">
        <v>116</v>
      </c>
      <c r="D24" s="109">
        <f>COUNTIF(Data!D:D,"YES")</f>
        <v>0</v>
      </c>
      <c r="E24" s="110"/>
      <c r="F24" s="110"/>
      <c r="G24" s="110"/>
      <c r="H24" s="111"/>
      <c r="I24" s="111"/>
      <c r="J24" s="111"/>
      <c r="K24" s="118" t="e">
        <f>D24/SUM(D24:D25)</f>
        <v>#DIV/0!</v>
      </c>
      <c r="L24" s="164"/>
      <c r="M24" s="165"/>
      <c r="N24" s="165"/>
      <c r="O24" s="165"/>
      <c r="P24" s="166"/>
    </row>
    <row r="25" spans="1:17" ht="14.4" thickBot="1" x14ac:dyDescent="0.3">
      <c r="B25" s="175"/>
      <c r="C25" s="124" t="s">
        <v>115</v>
      </c>
      <c r="D25" s="114">
        <f>COUNTIF(Data!D:D,"No")</f>
        <v>0</v>
      </c>
      <c r="E25" s="115"/>
      <c r="F25" s="115"/>
      <c r="G25" s="115"/>
      <c r="H25" s="116"/>
      <c r="I25" s="116"/>
      <c r="J25" s="116"/>
      <c r="K25" s="125" t="e">
        <f>D25/SUM(D24:D25)</f>
        <v>#DIV/0!</v>
      </c>
      <c r="L25" s="161"/>
      <c r="M25" s="162"/>
      <c r="N25" s="162"/>
      <c r="O25" s="162"/>
      <c r="P25" s="163"/>
    </row>
    <row r="26" spans="1:17" ht="8.4" customHeight="1" x14ac:dyDescent="0.25">
      <c r="A26" s="89"/>
      <c r="B26" s="126"/>
      <c r="C26" s="127"/>
      <c r="D26" s="128"/>
      <c r="E26" s="129"/>
      <c r="F26" s="129"/>
      <c r="G26" s="129"/>
      <c r="H26" s="130"/>
      <c r="I26" s="130"/>
      <c r="J26" s="130"/>
      <c r="K26" s="131"/>
      <c r="L26" s="132"/>
      <c r="M26" s="132"/>
      <c r="N26" s="132"/>
      <c r="O26" s="132"/>
      <c r="P26" s="132"/>
      <c r="Q26" s="89"/>
    </row>
    <row r="27" spans="1:17" ht="35.1" customHeight="1" x14ac:dyDescent="0.25">
      <c r="A27" s="89"/>
      <c r="B27" s="167" t="s">
        <v>15</v>
      </c>
      <c r="C27" s="167"/>
      <c r="D27" s="133" t="s">
        <v>119</v>
      </c>
      <c r="E27" s="134" t="s">
        <v>75</v>
      </c>
      <c r="F27" s="135" t="s">
        <v>76</v>
      </c>
      <c r="G27" s="136" t="s">
        <v>77</v>
      </c>
      <c r="H27" s="134" t="s">
        <v>75</v>
      </c>
      <c r="I27" s="135" t="s">
        <v>76</v>
      </c>
      <c r="J27" s="136" t="s">
        <v>77</v>
      </c>
      <c r="K27" s="104" t="s">
        <v>88</v>
      </c>
      <c r="L27" s="132"/>
      <c r="M27" s="134" t="s">
        <v>75</v>
      </c>
      <c r="N27" s="137" t="s">
        <v>76</v>
      </c>
      <c r="O27" s="136" t="s">
        <v>77</v>
      </c>
      <c r="P27" s="132"/>
      <c r="Q27" s="89"/>
    </row>
    <row r="28" spans="1:17" ht="34.950000000000003" customHeight="1" x14ac:dyDescent="0.25">
      <c r="B28" s="191" t="s">
        <v>31</v>
      </c>
      <c r="C28" s="138" t="s">
        <v>38</v>
      </c>
      <c r="D28" s="120">
        <f>SUM(E28:G28)</f>
        <v>0</v>
      </c>
      <c r="E28" s="120">
        <f>COUNTIF(Data!E:E, "Yes")</f>
        <v>0</v>
      </c>
      <c r="F28" s="120">
        <f>COUNTIF(Data!E:E, "No")</f>
        <v>0</v>
      </c>
      <c r="G28" s="120">
        <f>COUNTIF(Data!E:E, "Unsure")</f>
        <v>0</v>
      </c>
      <c r="H28" s="122" t="e">
        <f t="shared" ref="H28:J30" si="0">E28/$D28</f>
        <v>#DIV/0!</v>
      </c>
      <c r="I28" s="122" t="e">
        <f t="shared" si="0"/>
        <v>#DIV/0!</v>
      </c>
      <c r="J28" s="122" t="e">
        <f t="shared" si="0"/>
        <v>#DIV/0!</v>
      </c>
      <c r="K28" s="139" t="e">
        <f t="shared" ref="K28:K45" si="1">H28*10</f>
        <v>#DIV/0!</v>
      </c>
      <c r="L28" s="180"/>
      <c r="M28" s="180"/>
      <c r="N28" s="180"/>
      <c r="O28" s="180"/>
      <c r="P28" s="180"/>
    </row>
    <row r="29" spans="1:17" ht="34.950000000000003" customHeight="1" x14ac:dyDescent="0.25">
      <c r="B29" s="191"/>
      <c r="C29" s="140" t="s">
        <v>39</v>
      </c>
      <c r="D29" s="120">
        <f>SUM(E29:G29)</f>
        <v>0</v>
      </c>
      <c r="E29" s="120">
        <f>COUNTIF(Data!F:F, "Yes")</f>
        <v>0</v>
      </c>
      <c r="F29" s="120">
        <f>COUNTIF(Data!F:F, "No")</f>
        <v>0</v>
      </c>
      <c r="G29" s="120">
        <f>COUNTIF(Data!F:F, "Unsure")</f>
        <v>0</v>
      </c>
      <c r="H29" s="122" t="e">
        <f t="shared" si="0"/>
        <v>#DIV/0!</v>
      </c>
      <c r="I29" s="122" t="e">
        <f t="shared" si="0"/>
        <v>#DIV/0!</v>
      </c>
      <c r="J29" s="122" t="e">
        <f t="shared" si="0"/>
        <v>#DIV/0!</v>
      </c>
      <c r="K29" s="141" t="e">
        <f t="shared" si="1"/>
        <v>#DIV/0!</v>
      </c>
      <c r="L29" s="158"/>
      <c r="M29" s="159"/>
      <c r="N29" s="159"/>
      <c r="O29" s="159"/>
      <c r="P29" s="160"/>
    </row>
    <row r="30" spans="1:17" ht="34.950000000000003" customHeight="1" x14ac:dyDescent="0.25">
      <c r="B30" s="191"/>
      <c r="C30" s="142" t="s">
        <v>32</v>
      </c>
      <c r="D30" s="143">
        <f>SUM(D28:D29)</f>
        <v>0</v>
      </c>
      <c r="E30" s="143">
        <f>SUM(E28:E29)</f>
        <v>0</v>
      </c>
      <c r="F30" s="143">
        <f>SUM(F28:F29)</f>
        <v>0</v>
      </c>
      <c r="G30" s="143">
        <f>SUM(G28:G29)</f>
        <v>0</v>
      </c>
      <c r="H30" s="144" t="e">
        <f t="shared" si="0"/>
        <v>#DIV/0!</v>
      </c>
      <c r="I30" s="144" t="e">
        <f t="shared" si="0"/>
        <v>#DIV/0!</v>
      </c>
      <c r="J30" s="144" t="e">
        <f t="shared" si="0"/>
        <v>#DIV/0!</v>
      </c>
      <c r="K30" s="145" t="e">
        <f>H30*10</f>
        <v>#DIV/0!</v>
      </c>
      <c r="L30" s="177"/>
      <c r="M30" s="178"/>
      <c r="N30" s="178"/>
      <c r="O30" s="178"/>
      <c r="P30" s="179"/>
    </row>
    <row r="31" spans="1:17" s="146" customFormat="1" ht="34.950000000000003" customHeight="1" x14ac:dyDescent="0.25">
      <c r="B31" s="190" t="s">
        <v>13</v>
      </c>
      <c r="C31" s="147" t="s">
        <v>40</v>
      </c>
      <c r="D31" s="120">
        <f>SUM(E31:G31)</f>
        <v>0</v>
      </c>
      <c r="E31" s="120">
        <f>COUNTIF(Data!G:G, "Yes")</f>
        <v>0</v>
      </c>
      <c r="F31" s="120">
        <f>COUNTIF(Data!G:G, "No")+COUNTIF(Data!G:G, "Sometimes")</f>
        <v>0</v>
      </c>
      <c r="G31" s="120"/>
      <c r="H31" s="122" t="e">
        <f t="shared" ref="H31:H45" si="2">E31/$D31</f>
        <v>#DIV/0!</v>
      </c>
      <c r="I31" s="122" t="e">
        <f t="shared" ref="I31:I45" si="3">F31/$D31</f>
        <v>#DIV/0!</v>
      </c>
      <c r="J31" s="122"/>
      <c r="K31" s="139" t="e">
        <f t="shared" si="1"/>
        <v>#DIV/0!</v>
      </c>
      <c r="L31" s="158"/>
      <c r="M31" s="159"/>
      <c r="N31" s="159"/>
      <c r="O31" s="159"/>
      <c r="P31" s="160"/>
    </row>
    <row r="32" spans="1:17" s="146" customFormat="1" ht="34.950000000000003" customHeight="1" x14ac:dyDescent="0.25">
      <c r="B32" s="190"/>
      <c r="C32" s="148" t="s">
        <v>41</v>
      </c>
      <c r="D32" s="120">
        <f>SUM(E32:G32)</f>
        <v>0</v>
      </c>
      <c r="E32" s="120">
        <f>COUNTIF(Data!H:H, "Yes")</f>
        <v>0</v>
      </c>
      <c r="F32" s="120">
        <f>COUNTIF(Data!H:H,"No")+COUNTIF(Data!H:H,"Sometimes")</f>
        <v>0</v>
      </c>
      <c r="G32" s="120"/>
      <c r="H32" s="122" t="e">
        <f t="shared" si="2"/>
        <v>#DIV/0!</v>
      </c>
      <c r="I32" s="122" t="e">
        <f t="shared" si="3"/>
        <v>#DIV/0!</v>
      </c>
      <c r="J32" s="122"/>
      <c r="K32" s="139" t="e">
        <f t="shared" si="1"/>
        <v>#DIV/0!</v>
      </c>
      <c r="L32" s="158"/>
      <c r="M32" s="159"/>
      <c r="N32" s="159"/>
      <c r="O32" s="159"/>
      <c r="P32" s="160"/>
    </row>
    <row r="33" spans="2:16" s="146" customFormat="1" ht="34.950000000000003" customHeight="1" x14ac:dyDescent="0.25">
      <c r="B33" s="190"/>
      <c r="C33" s="148" t="s">
        <v>42</v>
      </c>
      <c r="D33" s="120">
        <f>SUM(E33:G33)</f>
        <v>0</v>
      </c>
      <c r="E33" s="120">
        <f>COUNTIF(Data!I:I, "Yes")</f>
        <v>0</v>
      </c>
      <c r="F33" s="120">
        <f>COUNTIF(Data!I:I, "Sometimes")+COUNTIF(Data!I:I, "No - money to family")+COUNTIF(Data!I:I, "No")</f>
        <v>0</v>
      </c>
      <c r="G33" s="120"/>
      <c r="H33" s="122" t="e">
        <f t="shared" si="2"/>
        <v>#DIV/0!</v>
      </c>
      <c r="I33" s="122" t="e">
        <f t="shared" si="3"/>
        <v>#DIV/0!</v>
      </c>
      <c r="J33" s="122"/>
      <c r="K33" s="139" t="e">
        <f t="shared" si="1"/>
        <v>#DIV/0!</v>
      </c>
      <c r="L33" s="158"/>
      <c r="M33" s="159"/>
      <c r="N33" s="159"/>
      <c r="O33" s="159"/>
      <c r="P33" s="160"/>
    </row>
    <row r="34" spans="2:16" s="146" customFormat="1" ht="34.950000000000003" customHeight="1" x14ac:dyDescent="0.25">
      <c r="B34" s="190"/>
      <c r="C34" s="148" t="s">
        <v>43</v>
      </c>
      <c r="D34" s="120">
        <f>SUM(E34:G34)</f>
        <v>0</v>
      </c>
      <c r="E34" s="120">
        <f>COUNTIF(Data!J:J, "Yes")</f>
        <v>0</v>
      </c>
      <c r="F34" s="120">
        <f>COUNTIF(Data!J:J, "No")</f>
        <v>0</v>
      </c>
      <c r="G34" s="120">
        <f>COUNTIF(Data!J:J, "Unsure")</f>
        <v>0</v>
      </c>
      <c r="H34" s="122" t="e">
        <f t="shared" si="2"/>
        <v>#DIV/0!</v>
      </c>
      <c r="I34" s="122" t="e">
        <f t="shared" si="3"/>
        <v>#DIV/0!</v>
      </c>
      <c r="J34" s="122" t="e">
        <f t="shared" ref="J34:J45" si="4">G34/$D34</f>
        <v>#DIV/0!</v>
      </c>
      <c r="K34" s="139" t="e">
        <f t="shared" si="1"/>
        <v>#DIV/0!</v>
      </c>
      <c r="L34" s="158"/>
      <c r="M34" s="159"/>
      <c r="N34" s="159"/>
      <c r="O34" s="159"/>
      <c r="P34" s="160"/>
    </row>
    <row r="35" spans="2:16" s="146" customFormat="1" ht="34.950000000000003" customHeight="1" x14ac:dyDescent="0.25">
      <c r="B35" s="190"/>
      <c r="C35" s="142" t="s">
        <v>32</v>
      </c>
      <c r="D35" s="143">
        <f>SUM(D31:D34)</f>
        <v>0</v>
      </c>
      <c r="E35" s="143">
        <f>SUM(E31:E34)</f>
        <v>0</v>
      </c>
      <c r="F35" s="143">
        <f>SUM(F31:F34)</f>
        <v>0</v>
      </c>
      <c r="G35" s="143">
        <f>SUM(G31:G34)</f>
        <v>0</v>
      </c>
      <c r="H35" s="144" t="e">
        <f t="shared" si="2"/>
        <v>#DIV/0!</v>
      </c>
      <c r="I35" s="144" t="e">
        <f t="shared" si="3"/>
        <v>#DIV/0!</v>
      </c>
      <c r="J35" s="144" t="e">
        <f t="shared" si="4"/>
        <v>#DIV/0!</v>
      </c>
      <c r="K35" s="145" t="e">
        <f t="shared" si="1"/>
        <v>#DIV/0!</v>
      </c>
      <c r="L35" s="177"/>
      <c r="M35" s="178"/>
      <c r="N35" s="178"/>
      <c r="O35" s="178"/>
      <c r="P35" s="179"/>
    </row>
    <row r="36" spans="2:16" ht="34.950000000000003" customHeight="1" x14ac:dyDescent="0.25">
      <c r="B36" s="192" t="s">
        <v>29</v>
      </c>
      <c r="C36" s="147" t="s">
        <v>44</v>
      </c>
      <c r="D36" s="120">
        <f>SUM(E36:G36)</f>
        <v>0</v>
      </c>
      <c r="E36" s="120">
        <f>COUNTIF(Data!K:K, "Yes")</f>
        <v>0</v>
      </c>
      <c r="F36" s="120">
        <f>COUNTIF(Data!K:K, "No")</f>
        <v>0</v>
      </c>
      <c r="G36" s="120">
        <f>COUNTIF(Data!K:K, "Unsure")</f>
        <v>0</v>
      </c>
      <c r="H36" s="122" t="e">
        <f t="shared" si="2"/>
        <v>#DIV/0!</v>
      </c>
      <c r="I36" s="122" t="e">
        <f t="shared" si="3"/>
        <v>#DIV/0!</v>
      </c>
      <c r="J36" s="122" t="e">
        <f t="shared" si="4"/>
        <v>#DIV/0!</v>
      </c>
      <c r="K36" s="139" t="e">
        <f t="shared" si="1"/>
        <v>#DIV/0!</v>
      </c>
      <c r="L36" s="158"/>
      <c r="M36" s="159"/>
      <c r="N36" s="159"/>
      <c r="O36" s="159"/>
      <c r="P36" s="160"/>
    </row>
    <row r="37" spans="2:16" ht="34.950000000000003" customHeight="1" x14ac:dyDescent="0.25">
      <c r="B37" s="192"/>
      <c r="C37" s="148" t="s">
        <v>45</v>
      </c>
      <c r="D37" s="120">
        <f>SUM(E37:G37)</f>
        <v>0</v>
      </c>
      <c r="E37" s="120">
        <f>COUNTIF(Data!L:L, "Yes")</f>
        <v>0</v>
      </c>
      <c r="F37" s="120">
        <f>COUNTIF(Data!L:L, "No")</f>
        <v>0</v>
      </c>
      <c r="G37" s="120">
        <f>COUNTIF(Data!L:L, "Unsure")</f>
        <v>0</v>
      </c>
      <c r="H37" s="122" t="e">
        <f t="shared" si="2"/>
        <v>#DIV/0!</v>
      </c>
      <c r="I37" s="122" t="e">
        <f t="shared" si="3"/>
        <v>#DIV/0!</v>
      </c>
      <c r="J37" s="122" t="e">
        <f t="shared" si="4"/>
        <v>#DIV/0!</v>
      </c>
      <c r="K37" s="139" t="e">
        <f t="shared" si="1"/>
        <v>#DIV/0!</v>
      </c>
      <c r="L37" s="158"/>
      <c r="M37" s="159"/>
      <c r="N37" s="159"/>
      <c r="O37" s="159"/>
      <c r="P37" s="160"/>
    </row>
    <row r="38" spans="2:16" ht="34.950000000000003" customHeight="1" x14ac:dyDescent="0.25">
      <c r="B38" s="192"/>
      <c r="C38" s="148" t="s">
        <v>46</v>
      </c>
      <c r="D38" s="120">
        <f>SUM(E38:G38)</f>
        <v>0</v>
      </c>
      <c r="E38" s="120">
        <f>COUNTIF(Data!M:M, "No")</f>
        <v>0</v>
      </c>
      <c r="F38" s="120">
        <f>COUNTIF(Data!M:M, "Yes")</f>
        <v>0</v>
      </c>
      <c r="G38" s="120">
        <f>COUNTIF(Data!M:M, "Unsure")</f>
        <v>0</v>
      </c>
      <c r="H38" s="122" t="e">
        <f t="shared" si="2"/>
        <v>#DIV/0!</v>
      </c>
      <c r="I38" s="122" t="e">
        <f t="shared" si="3"/>
        <v>#DIV/0!</v>
      </c>
      <c r="J38" s="122" t="e">
        <f t="shared" si="4"/>
        <v>#DIV/0!</v>
      </c>
      <c r="K38" s="139" t="e">
        <f t="shared" si="1"/>
        <v>#DIV/0!</v>
      </c>
      <c r="L38" s="158"/>
      <c r="M38" s="159"/>
      <c r="N38" s="159"/>
      <c r="O38" s="159"/>
      <c r="P38" s="160"/>
    </row>
    <row r="39" spans="2:16" ht="34.950000000000003" customHeight="1" x14ac:dyDescent="0.25">
      <c r="B39" s="192"/>
      <c r="C39" s="148" t="s">
        <v>87</v>
      </c>
      <c r="D39" s="120">
        <f>SUM(E39:G39)</f>
        <v>0</v>
      </c>
      <c r="E39" s="120">
        <f>COUNTIF(Data!N:N, "Yes")</f>
        <v>0</v>
      </c>
      <c r="F39" s="120">
        <f>COUNTIF(Data!N:N, "No")</f>
        <v>0</v>
      </c>
      <c r="G39" s="120">
        <f>COUNTIF(Data!N:N, "Unsure")</f>
        <v>0</v>
      </c>
      <c r="H39" s="122" t="e">
        <f t="shared" si="2"/>
        <v>#DIV/0!</v>
      </c>
      <c r="I39" s="122" t="e">
        <f t="shared" si="3"/>
        <v>#DIV/0!</v>
      </c>
      <c r="J39" s="122" t="e">
        <f t="shared" si="4"/>
        <v>#DIV/0!</v>
      </c>
      <c r="K39" s="139" t="e">
        <f t="shared" si="1"/>
        <v>#DIV/0!</v>
      </c>
      <c r="L39" s="158"/>
      <c r="M39" s="159"/>
      <c r="N39" s="159"/>
      <c r="O39" s="159"/>
      <c r="P39" s="160"/>
    </row>
    <row r="40" spans="2:16" ht="34.950000000000003" customHeight="1" x14ac:dyDescent="0.25">
      <c r="B40" s="192"/>
      <c r="C40" s="142" t="s">
        <v>32</v>
      </c>
      <c r="D40" s="143">
        <f>SUM(D36:D39)</f>
        <v>0</v>
      </c>
      <c r="E40" s="143">
        <f>SUM(E36:E39)</f>
        <v>0</v>
      </c>
      <c r="F40" s="143">
        <f>SUM(F36:F39)</f>
        <v>0</v>
      </c>
      <c r="G40" s="143">
        <f>SUM(G36:G39)</f>
        <v>0</v>
      </c>
      <c r="H40" s="144" t="e">
        <f t="shared" si="2"/>
        <v>#DIV/0!</v>
      </c>
      <c r="I40" s="144" t="e">
        <f t="shared" si="3"/>
        <v>#DIV/0!</v>
      </c>
      <c r="J40" s="144" t="e">
        <f t="shared" si="4"/>
        <v>#DIV/0!</v>
      </c>
      <c r="K40" s="145" t="e">
        <f t="shared" si="1"/>
        <v>#DIV/0!</v>
      </c>
      <c r="L40" s="177"/>
      <c r="M40" s="178"/>
      <c r="N40" s="178"/>
      <c r="O40" s="178"/>
      <c r="P40" s="179"/>
    </row>
    <row r="41" spans="2:16" ht="34.950000000000003" customHeight="1" x14ac:dyDescent="0.25">
      <c r="B41" s="183" t="s">
        <v>14</v>
      </c>
      <c r="C41" s="147" t="s">
        <v>85</v>
      </c>
      <c r="D41" s="120">
        <f>SUM(E41:G41)</f>
        <v>0</v>
      </c>
      <c r="E41" s="120">
        <f>COUNTIF(Data!O:O, "Yes")</f>
        <v>0</v>
      </c>
      <c r="F41" s="120">
        <f>COUNTIF(Data!O:O, "No")</f>
        <v>0</v>
      </c>
      <c r="G41" s="120">
        <f>COUNTIF(Data!O:O, "Unsure")</f>
        <v>0</v>
      </c>
      <c r="H41" s="122" t="e">
        <f t="shared" si="2"/>
        <v>#DIV/0!</v>
      </c>
      <c r="I41" s="122" t="e">
        <f t="shared" si="3"/>
        <v>#DIV/0!</v>
      </c>
      <c r="J41" s="122" t="e">
        <f t="shared" si="4"/>
        <v>#DIV/0!</v>
      </c>
      <c r="K41" s="139" t="e">
        <f t="shared" si="1"/>
        <v>#DIV/0!</v>
      </c>
      <c r="L41" s="158"/>
      <c r="M41" s="159"/>
      <c r="N41" s="159"/>
      <c r="O41" s="159"/>
      <c r="P41" s="160"/>
    </row>
    <row r="42" spans="2:16" ht="34.950000000000003" customHeight="1" x14ac:dyDescent="0.25">
      <c r="B42" s="183"/>
      <c r="C42" s="148" t="s">
        <v>86</v>
      </c>
      <c r="D42" s="120">
        <f>SUM(E42:G42)</f>
        <v>0</v>
      </c>
      <c r="E42" s="120">
        <f>COUNTIF(Data!P:P, "Yes")</f>
        <v>0</v>
      </c>
      <c r="F42" s="120">
        <f>COUNTIF(Data!P:P, "No")</f>
        <v>0</v>
      </c>
      <c r="G42" s="120">
        <f>COUNTIF(Data!P:P, "Unsure")</f>
        <v>0</v>
      </c>
      <c r="H42" s="122" t="e">
        <f t="shared" si="2"/>
        <v>#DIV/0!</v>
      </c>
      <c r="I42" s="122" t="e">
        <f t="shared" si="3"/>
        <v>#DIV/0!</v>
      </c>
      <c r="J42" s="122" t="e">
        <f t="shared" si="4"/>
        <v>#DIV/0!</v>
      </c>
      <c r="K42" s="139" t="e">
        <f t="shared" si="1"/>
        <v>#DIV/0!</v>
      </c>
      <c r="L42" s="158"/>
      <c r="M42" s="159"/>
      <c r="N42" s="159"/>
      <c r="O42" s="159"/>
      <c r="P42" s="160"/>
    </row>
    <row r="43" spans="2:16" ht="34.950000000000003" customHeight="1" x14ac:dyDescent="0.25">
      <c r="B43" s="183"/>
      <c r="C43" s="148" t="s">
        <v>48</v>
      </c>
      <c r="D43" s="120">
        <f>SUM(E43:G43)</f>
        <v>0</v>
      </c>
      <c r="E43" s="120">
        <f>COUNTIF(Data!Q:Q, "Yes")</f>
        <v>0</v>
      </c>
      <c r="F43" s="120">
        <f>COUNTIF(Data!Q:Q, "No")</f>
        <v>0</v>
      </c>
      <c r="G43" s="120">
        <f>COUNTIF(Data!Q:Q, "Unsure")</f>
        <v>0</v>
      </c>
      <c r="H43" s="122" t="e">
        <f t="shared" si="2"/>
        <v>#DIV/0!</v>
      </c>
      <c r="I43" s="122" t="e">
        <f t="shared" si="3"/>
        <v>#DIV/0!</v>
      </c>
      <c r="J43" s="122" t="e">
        <f t="shared" si="4"/>
        <v>#DIV/0!</v>
      </c>
      <c r="K43" s="139" t="e">
        <f t="shared" si="1"/>
        <v>#DIV/0!</v>
      </c>
      <c r="L43" s="158"/>
      <c r="M43" s="159"/>
      <c r="N43" s="159"/>
      <c r="O43" s="159"/>
      <c r="P43" s="160"/>
    </row>
    <row r="44" spans="2:16" ht="34.950000000000003" customHeight="1" x14ac:dyDescent="0.25">
      <c r="B44" s="183"/>
      <c r="C44" s="148" t="s">
        <v>49</v>
      </c>
      <c r="D44" s="120">
        <f>SUM(E44:G44)</f>
        <v>0</v>
      </c>
      <c r="E44" s="120">
        <f>COUNTIF(Data!R:R, "Positive")</f>
        <v>0</v>
      </c>
      <c r="F44" s="120">
        <f>COUNTIF(Data!R:R, "Negative")</f>
        <v>0</v>
      </c>
      <c r="G44" s="120">
        <f>COUNTIF(Data!R:R, "Neutral")</f>
        <v>0</v>
      </c>
      <c r="H44" s="122" t="e">
        <f t="shared" si="2"/>
        <v>#DIV/0!</v>
      </c>
      <c r="I44" s="122" t="e">
        <f t="shared" si="3"/>
        <v>#DIV/0!</v>
      </c>
      <c r="J44" s="122" t="e">
        <f t="shared" si="4"/>
        <v>#DIV/0!</v>
      </c>
      <c r="K44" s="139" t="e">
        <f t="shared" si="1"/>
        <v>#DIV/0!</v>
      </c>
      <c r="L44" s="158"/>
      <c r="M44" s="159"/>
      <c r="N44" s="159"/>
      <c r="O44" s="159"/>
      <c r="P44" s="160"/>
    </row>
    <row r="45" spans="2:16" ht="34.950000000000003" customHeight="1" x14ac:dyDescent="0.25">
      <c r="B45" s="183"/>
      <c r="C45" s="142" t="s">
        <v>32</v>
      </c>
      <c r="D45" s="143">
        <f>SUM(D41:D44)</f>
        <v>0</v>
      </c>
      <c r="E45" s="143">
        <f>SUM(E41:E44)</f>
        <v>0</v>
      </c>
      <c r="F45" s="143">
        <f>SUM(F41:F44)</f>
        <v>0</v>
      </c>
      <c r="G45" s="143">
        <f>SUM(G41:G44)</f>
        <v>0</v>
      </c>
      <c r="H45" s="144" t="e">
        <f t="shared" si="2"/>
        <v>#DIV/0!</v>
      </c>
      <c r="I45" s="144" t="e">
        <f t="shared" si="3"/>
        <v>#DIV/0!</v>
      </c>
      <c r="J45" s="144" t="e">
        <f t="shared" si="4"/>
        <v>#DIV/0!</v>
      </c>
      <c r="K45" s="145" t="e">
        <f t="shared" si="1"/>
        <v>#DIV/0!</v>
      </c>
      <c r="L45" s="177"/>
      <c r="M45" s="178"/>
      <c r="N45" s="178"/>
      <c r="O45" s="178"/>
      <c r="P45" s="179"/>
    </row>
    <row r="46" spans="2:16" ht="15" customHeight="1" x14ac:dyDescent="0.25">
      <c r="H46" s="146"/>
      <c r="I46" s="146"/>
      <c r="J46" s="146"/>
    </row>
    <row r="47" spans="2:16" x14ac:dyDescent="0.25">
      <c r="H47" s="146"/>
      <c r="I47" s="146"/>
      <c r="J47" s="146"/>
    </row>
    <row r="48" spans="2:16" x14ac:dyDescent="0.25">
      <c r="H48" s="146"/>
      <c r="I48" s="146"/>
      <c r="J48" s="146"/>
    </row>
  </sheetData>
  <sheetProtection algorithmName="SHA-512" hashValue="iJiSu98Cl36w4mjhNeSahEhFOGULfdnMNSe1WEnwVppk/rT/BQFJtBvmyCOZkFzqEpFQmgL93dBK71tbsgGwAA==" saltValue="K2zLhbDiH0NNqTHp7AndTw==" spinCount="100000" sheet="1" insertHyperlinks="0" pivotTables="0"/>
  <mergeCells count="47">
    <mergeCell ref="B2:Q2"/>
    <mergeCell ref="B3:Q3"/>
    <mergeCell ref="B41:B45"/>
    <mergeCell ref="B18:C18"/>
    <mergeCell ref="H17:J17"/>
    <mergeCell ref="E17:G17"/>
    <mergeCell ref="E14:N14"/>
    <mergeCell ref="L36:P36"/>
    <mergeCell ref="L37:P37"/>
    <mergeCell ref="B31:B35"/>
    <mergeCell ref="B28:B30"/>
    <mergeCell ref="B36:B40"/>
    <mergeCell ref="C9:N9"/>
    <mergeCell ref="E10:N10"/>
    <mergeCell ref="E11:N11"/>
    <mergeCell ref="L43:P43"/>
    <mergeCell ref="L44:P44"/>
    <mergeCell ref="L45:P45"/>
    <mergeCell ref="L28:P28"/>
    <mergeCell ref="L29:P29"/>
    <mergeCell ref="L30:P30"/>
    <mergeCell ref="L31:P31"/>
    <mergeCell ref="L32:P32"/>
    <mergeCell ref="L40:P40"/>
    <mergeCell ref="L41:P41"/>
    <mergeCell ref="L42:P42"/>
    <mergeCell ref="L33:P33"/>
    <mergeCell ref="L34:P34"/>
    <mergeCell ref="L35:P35"/>
    <mergeCell ref="B19:B20"/>
    <mergeCell ref="B21:B23"/>
    <mergeCell ref="B24:B25"/>
    <mergeCell ref="E12:N12"/>
    <mergeCell ref="E13:N13"/>
    <mergeCell ref="B27:C27"/>
    <mergeCell ref="L25:P25"/>
    <mergeCell ref="L24:P24"/>
    <mergeCell ref="L23:P23"/>
    <mergeCell ref="L22:P22"/>
    <mergeCell ref="D5:M5"/>
    <mergeCell ref="D6:M6"/>
    <mergeCell ref="D7:M7"/>
    <mergeCell ref="L38:P38"/>
    <mergeCell ref="L39:P39"/>
    <mergeCell ref="L20:P20"/>
    <mergeCell ref="L19:P19"/>
    <mergeCell ref="L21:P21"/>
  </mergeCells>
  <pageMargins left="0.7" right="0.7" top="0.75" bottom="0.75" header="0.3" footer="0.3"/>
  <pageSetup paperSize="9" scale="40" orientation="portrait" r:id="rId1"/>
  <headerFooter>
    <oddFooter xml:space="preserve">&amp;RCopyright © 2018 . Some rights reserved. Some alterations are possible as necessary due to industry classifications, types of sites and countries. </oddFooter>
  </headerFooter>
  <ignoredErrors>
    <ignoredError sqref="D30 D35 D11 D40"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C178"/>
  <sheetViews>
    <sheetView zoomScale="60" zoomScaleNormal="60" workbookViewId="0">
      <selection activeCell="H16" sqref="H16"/>
    </sheetView>
  </sheetViews>
  <sheetFormatPr defaultColWidth="8.88671875" defaultRowHeight="18" x14ac:dyDescent="0.5"/>
  <cols>
    <col min="1" max="1" width="3.6640625" style="13" customWidth="1"/>
    <col min="2" max="2" width="2.5546875" style="13" customWidth="1"/>
    <col min="3" max="3" width="48.6640625" style="13" customWidth="1"/>
    <col min="4" max="4" width="12.88671875" style="13" customWidth="1"/>
    <col min="5" max="5" width="17.109375" style="13" customWidth="1"/>
    <col min="6" max="6" width="8.88671875" style="13" customWidth="1"/>
    <col min="7" max="7" width="15" style="13" customWidth="1"/>
    <col min="8" max="8" width="15.33203125" style="13" customWidth="1"/>
    <col min="9" max="9" width="15.44140625" style="13" customWidth="1"/>
    <col min="10" max="13" width="14.5546875" style="13" customWidth="1"/>
    <col min="14" max="14" width="12.33203125" style="13" customWidth="1"/>
    <col min="15" max="16" width="8.88671875" style="13"/>
    <col min="17" max="17" width="14.44140625" style="13" customWidth="1"/>
    <col min="18" max="18" width="11.6640625" style="13" customWidth="1"/>
    <col min="19" max="19" width="14.109375" style="13" customWidth="1"/>
    <col min="20" max="20" width="8.88671875" style="13"/>
    <col min="21" max="21" width="10.6640625" style="13" customWidth="1"/>
    <col min="22" max="22" width="4.6640625" style="13" customWidth="1"/>
    <col min="23" max="16384" width="8.88671875" style="13"/>
  </cols>
  <sheetData>
    <row r="1" spans="1:29" x14ac:dyDescent="0.5">
      <c r="A1" s="12"/>
      <c r="B1" s="12"/>
      <c r="C1" s="12"/>
      <c r="D1" s="12"/>
      <c r="E1" s="12"/>
      <c r="F1" s="12"/>
      <c r="G1" s="12"/>
      <c r="H1" s="12"/>
      <c r="I1" s="12"/>
      <c r="J1" s="12"/>
      <c r="K1" s="12"/>
      <c r="L1" s="12"/>
      <c r="M1" s="12"/>
      <c r="N1" s="12"/>
      <c r="O1" s="12"/>
      <c r="P1" s="12"/>
      <c r="Q1" s="12"/>
      <c r="R1" s="12"/>
      <c r="S1" s="12"/>
      <c r="T1" s="12"/>
      <c r="U1" s="12"/>
      <c r="V1" s="12"/>
      <c r="W1" s="12"/>
      <c r="X1" s="12"/>
      <c r="Y1" s="12"/>
    </row>
    <row r="2" spans="1:29" s="1" customFormat="1" ht="88.2" customHeight="1" x14ac:dyDescent="0.5">
      <c r="B2" s="197" t="s">
        <v>125</v>
      </c>
      <c r="C2" s="197"/>
      <c r="D2" s="197"/>
      <c r="E2" s="197"/>
      <c r="F2" s="197"/>
      <c r="G2" s="197"/>
      <c r="H2" s="197"/>
      <c r="I2" s="197"/>
      <c r="J2" s="197"/>
      <c r="K2" s="197"/>
      <c r="L2" s="197"/>
      <c r="M2" s="197"/>
      <c r="N2" s="197"/>
      <c r="O2" s="197"/>
      <c r="P2" s="197"/>
      <c r="Q2" s="197"/>
      <c r="R2" s="197"/>
      <c r="S2" s="197"/>
      <c r="T2" s="197"/>
      <c r="U2" s="197"/>
      <c r="V2" s="197"/>
    </row>
    <row r="3" spans="1:29" s="12" customFormat="1" ht="36.75" customHeight="1" x14ac:dyDescent="0.5">
      <c r="C3" s="198" t="s">
        <v>121</v>
      </c>
      <c r="D3" s="198"/>
      <c r="E3" s="198"/>
      <c r="F3" s="198"/>
      <c r="G3" s="198"/>
      <c r="H3" s="198"/>
      <c r="I3" s="198"/>
      <c r="J3" s="198"/>
      <c r="K3" s="198"/>
      <c r="L3" s="198"/>
      <c r="M3" s="198"/>
      <c r="N3" s="198"/>
      <c r="O3" s="198"/>
      <c r="P3" s="198"/>
      <c r="Q3" s="198"/>
      <c r="R3" s="198"/>
      <c r="S3" s="198"/>
      <c r="T3" s="198"/>
      <c r="U3" s="198"/>
      <c r="V3" s="20"/>
      <c r="W3" s="20"/>
      <c r="X3" s="20"/>
      <c r="Y3" s="20"/>
      <c r="Z3" s="20"/>
      <c r="AA3" s="20"/>
      <c r="AB3" s="20"/>
    </row>
    <row r="4" spans="1:29" x14ac:dyDescent="0.5">
      <c r="A4" s="12"/>
      <c r="B4" s="12"/>
      <c r="C4" s="12"/>
      <c r="D4" s="12"/>
      <c r="E4" s="12"/>
      <c r="F4" s="12"/>
      <c r="G4" s="12"/>
      <c r="H4" s="12"/>
      <c r="I4" s="12"/>
      <c r="J4" s="12"/>
      <c r="K4" s="12"/>
      <c r="L4" s="12"/>
      <c r="M4" s="12"/>
      <c r="N4" s="12"/>
      <c r="O4" s="12"/>
      <c r="P4" s="12"/>
      <c r="Q4" s="12"/>
      <c r="R4" s="12"/>
      <c r="S4" s="12"/>
      <c r="T4" s="12"/>
      <c r="U4" s="12"/>
      <c r="V4" s="12"/>
      <c r="W4" s="12"/>
      <c r="X4" s="12"/>
      <c r="Y4" s="12"/>
    </row>
    <row r="5" spans="1:29" s="1" customFormat="1" x14ac:dyDescent="0.5">
      <c r="I5" s="2"/>
      <c r="J5" s="2"/>
    </row>
    <row r="6" spans="1:29" s="1" customFormat="1" ht="17.25" customHeight="1" x14ac:dyDescent="0.5">
      <c r="D6" s="4"/>
      <c r="E6" s="4"/>
      <c r="F6" s="199" t="s">
        <v>66</v>
      </c>
      <c r="G6" s="200"/>
      <c r="H6" s="200"/>
      <c r="I6" s="201"/>
      <c r="J6" s="202" t="s">
        <v>35</v>
      </c>
      <c r="K6" s="202"/>
      <c r="L6" s="202"/>
      <c r="M6" s="202"/>
      <c r="P6" s="12"/>
      <c r="Q6" s="12"/>
      <c r="R6" s="12"/>
      <c r="S6" s="12"/>
    </row>
    <row r="7" spans="1:29" s="1" customFormat="1" ht="50.25" customHeight="1" x14ac:dyDescent="0.5">
      <c r="D7" s="84" t="s">
        <v>33</v>
      </c>
      <c r="E7" s="7" t="s">
        <v>88</v>
      </c>
      <c r="F7" s="5" t="s">
        <v>16</v>
      </c>
      <c r="G7" s="21" t="s">
        <v>72</v>
      </c>
      <c r="H7" s="6" t="s">
        <v>17</v>
      </c>
      <c r="J7" s="5" t="s">
        <v>16</v>
      </c>
      <c r="K7" s="21" t="s">
        <v>72</v>
      </c>
      <c r="L7" s="6" t="s">
        <v>17</v>
      </c>
    </row>
    <row r="8" spans="1:29" s="1" customFormat="1" ht="30" customHeight="1" x14ac:dyDescent="0.5">
      <c r="B8" s="15"/>
      <c r="C8" s="11" t="s">
        <v>41</v>
      </c>
      <c r="D8" s="8">
        <f>SUM(F8:H8)</f>
        <v>0</v>
      </c>
      <c r="E8" s="10" t="e">
        <f>J8*10</f>
        <v>#DIV/0!</v>
      </c>
      <c r="F8" s="8">
        <f>COUNTIF(Data!H:H, "Yes")</f>
        <v>0</v>
      </c>
      <c r="G8" s="8">
        <f>COUNTIF(Data!H:H, "Sometimes")</f>
        <v>0</v>
      </c>
      <c r="H8" s="8">
        <f>COUNTIF(Data!H:H, "No")</f>
        <v>0</v>
      </c>
      <c r="J8" s="9" t="e">
        <f>F8/$D8</f>
        <v>#DIV/0!</v>
      </c>
      <c r="K8" s="9" t="e">
        <f>G8/$D8</f>
        <v>#DIV/0!</v>
      </c>
      <c r="L8" s="9" t="e">
        <f>H8/$D8</f>
        <v>#DIV/0!</v>
      </c>
      <c r="N8" s="196"/>
      <c r="O8" s="196"/>
      <c r="P8" s="196"/>
      <c r="Q8" s="196"/>
      <c r="R8" s="196"/>
      <c r="S8" s="196"/>
      <c r="T8" s="196"/>
      <c r="U8" s="196"/>
      <c r="V8" s="196"/>
    </row>
    <row r="9" spans="1:29" s="1" customFormat="1" ht="30" customHeight="1" x14ac:dyDescent="0.5">
      <c r="B9" s="16"/>
      <c r="C9" s="3"/>
      <c r="D9" s="17"/>
      <c r="E9" s="19"/>
      <c r="F9" s="17"/>
      <c r="G9" s="17"/>
      <c r="H9" s="17"/>
      <c r="I9" s="17"/>
      <c r="J9" s="18"/>
      <c r="K9" s="18"/>
      <c r="L9" s="18"/>
      <c r="M9" s="18"/>
    </row>
    <row r="10" spans="1:29" s="1" customFormat="1" ht="33.75" customHeight="1" x14ac:dyDescent="0.5">
      <c r="D10" s="84" t="s">
        <v>33</v>
      </c>
      <c r="E10" s="7" t="s">
        <v>89</v>
      </c>
      <c r="F10" s="5" t="s">
        <v>16</v>
      </c>
      <c r="G10" s="21" t="s">
        <v>72</v>
      </c>
      <c r="H10" s="14" t="s">
        <v>74</v>
      </c>
      <c r="I10" s="6" t="s">
        <v>17</v>
      </c>
      <c r="J10" s="5" t="s">
        <v>16</v>
      </c>
      <c r="K10" s="21" t="s">
        <v>72</v>
      </c>
      <c r="L10" s="14" t="s">
        <v>74</v>
      </c>
      <c r="M10" s="6" t="s">
        <v>17</v>
      </c>
    </row>
    <row r="11" spans="1:29" s="1" customFormat="1" ht="30" customHeight="1" x14ac:dyDescent="0.5">
      <c r="B11" s="15"/>
      <c r="C11" s="11" t="s">
        <v>42</v>
      </c>
      <c r="D11" s="8">
        <f>SUM(F11:I11)</f>
        <v>0</v>
      </c>
      <c r="E11" s="10" t="e">
        <f>J11*10</f>
        <v>#DIV/0!</v>
      </c>
      <c r="F11" s="8">
        <f>COUNTIF(Data!I:I, "Yes")</f>
        <v>0</v>
      </c>
      <c r="G11" s="8">
        <f>COUNTIF(Data!I:I, "Sometimes")</f>
        <v>0</v>
      </c>
      <c r="H11" s="8">
        <f>COUNTIF(Data!I:I, "No - money to family")</f>
        <v>0</v>
      </c>
      <c r="I11" s="8">
        <f>COUNTIF(Data!I:I, "No")</f>
        <v>0</v>
      </c>
      <c r="J11" s="9" t="e">
        <f>F11/$D11</f>
        <v>#DIV/0!</v>
      </c>
      <c r="K11" s="9" t="e">
        <f>G11/$D11</f>
        <v>#DIV/0!</v>
      </c>
      <c r="L11" s="9" t="e">
        <f>H11/$D11</f>
        <v>#DIV/0!</v>
      </c>
      <c r="M11" s="9" t="e">
        <f>I11/$D11</f>
        <v>#DIV/0!</v>
      </c>
      <c r="N11" s="196"/>
      <c r="O11" s="196"/>
      <c r="P11" s="196"/>
      <c r="Q11" s="196"/>
      <c r="R11" s="196"/>
      <c r="S11" s="196"/>
      <c r="T11" s="196"/>
      <c r="U11" s="196"/>
      <c r="V11" s="196"/>
    </row>
    <row r="12" spans="1:29" x14ac:dyDescent="0.5">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row>
    <row r="13" spans="1:29" x14ac:dyDescent="0.5">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row>
    <row r="14" spans="1:29" x14ac:dyDescent="0.5">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row>
    <row r="15" spans="1:29" ht="18.75" customHeight="1" x14ac:dyDescent="0.5">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row>
    <row r="16" spans="1:29" x14ac:dyDescent="0.5">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row>
    <row r="17" spans="1:29" x14ac:dyDescent="0.5">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row>
    <row r="18" spans="1:29" x14ac:dyDescent="0.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row>
    <row r="19" spans="1:29" x14ac:dyDescent="0.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row>
    <row r="20" spans="1:29" x14ac:dyDescent="0.5">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row>
    <row r="21" spans="1:29" x14ac:dyDescent="0.5">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row>
    <row r="22" spans="1:29" x14ac:dyDescent="0.5">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row>
    <row r="23" spans="1:29" ht="15" customHeight="1" x14ac:dyDescent="0.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row>
    <row r="24" spans="1:29" ht="30" customHeight="1" x14ac:dyDescent="0.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row>
    <row r="25" spans="1:29" x14ac:dyDescent="0.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row>
    <row r="26" spans="1:29" x14ac:dyDescent="0.5">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row>
    <row r="27" spans="1:29" x14ac:dyDescent="0.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row>
    <row r="28" spans="1:29" x14ac:dyDescent="0.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row>
    <row r="29" spans="1:29" x14ac:dyDescent="0.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row>
    <row r="30" spans="1:29" x14ac:dyDescent="0.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row>
    <row r="31" spans="1:29" x14ac:dyDescent="0.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row>
    <row r="32" spans="1:29" x14ac:dyDescent="0.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row>
    <row r="33" spans="1:29" x14ac:dyDescent="0.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row>
    <row r="34" spans="1:29" x14ac:dyDescent="0.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row>
    <row r="35" spans="1:29" x14ac:dyDescent="0.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row>
    <row r="36" spans="1:29" x14ac:dyDescent="0.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row>
    <row r="37" spans="1:29" x14ac:dyDescent="0.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row>
    <row r="38" spans="1:29" x14ac:dyDescent="0.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row>
    <row r="39" spans="1:29" x14ac:dyDescent="0.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row>
    <row r="40" spans="1:29" x14ac:dyDescent="0.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row>
    <row r="41" spans="1:29" x14ac:dyDescent="0.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row>
    <row r="42" spans="1:29" x14ac:dyDescent="0.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row>
    <row r="43" spans="1:29" x14ac:dyDescent="0.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row>
    <row r="44" spans="1:29" x14ac:dyDescent="0.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row>
    <row r="45" spans="1:29" x14ac:dyDescent="0.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row>
    <row r="46" spans="1:29" x14ac:dyDescent="0.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row>
    <row r="47" spans="1:29" x14ac:dyDescent="0.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row>
    <row r="48" spans="1:29" x14ac:dyDescent="0.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row>
    <row r="49" spans="1:29" x14ac:dyDescent="0.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row>
    <row r="50" spans="1:29" x14ac:dyDescent="0.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row>
    <row r="51" spans="1:29" x14ac:dyDescent="0.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row>
    <row r="52" spans="1:29" x14ac:dyDescent="0.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row>
    <row r="53" spans="1:29" x14ac:dyDescent="0.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row>
    <row r="54" spans="1:29" x14ac:dyDescent="0.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row>
    <row r="55" spans="1:29" x14ac:dyDescent="0.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row>
    <row r="56" spans="1:29" x14ac:dyDescent="0.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row>
    <row r="57" spans="1:29" x14ac:dyDescent="0.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row>
    <row r="58" spans="1:29" x14ac:dyDescent="0.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row>
    <row r="59" spans="1:29" x14ac:dyDescent="0.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row>
    <row r="60" spans="1:29" x14ac:dyDescent="0.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row>
    <row r="61" spans="1:29" x14ac:dyDescent="0.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row>
    <row r="62" spans="1:29" x14ac:dyDescent="0.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row>
    <row r="63" spans="1:29" x14ac:dyDescent="0.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row>
    <row r="64" spans="1:29" x14ac:dyDescent="0.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row>
    <row r="65" spans="1:29" x14ac:dyDescent="0.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row>
    <row r="66" spans="1:29" x14ac:dyDescent="0.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row>
    <row r="67" spans="1:29" x14ac:dyDescent="0.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row>
    <row r="68" spans="1:29" x14ac:dyDescent="0.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row>
    <row r="69" spans="1:29" x14ac:dyDescent="0.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row>
    <row r="70" spans="1:29" x14ac:dyDescent="0.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row>
    <row r="71" spans="1:29" x14ac:dyDescent="0.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row>
    <row r="72" spans="1:29" x14ac:dyDescent="0.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row>
    <row r="73" spans="1:29" x14ac:dyDescent="0.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row>
    <row r="74" spans="1:29" x14ac:dyDescent="0.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row>
    <row r="75" spans="1:29" x14ac:dyDescent="0.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row>
    <row r="76" spans="1:29" x14ac:dyDescent="0.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row>
    <row r="77" spans="1:29" x14ac:dyDescent="0.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row>
    <row r="78" spans="1:29" x14ac:dyDescent="0.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row>
    <row r="79" spans="1:29" x14ac:dyDescent="0.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row>
    <row r="80" spans="1:29" x14ac:dyDescent="0.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row>
    <row r="81" spans="1:29" x14ac:dyDescent="0.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row>
    <row r="82" spans="1:29" x14ac:dyDescent="0.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row>
    <row r="83" spans="1:29" x14ac:dyDescent="0.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row>
    <row r="84" spans="1:29" x14ac:dyDescent="0.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row>
    <row r="85" spans="1:29" x14ac:dyDescent="0.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row>
    <row r="86" spans="1:29" x14ac:dyDescent="0.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row>
    <row r="87" spans="1:29" x14ac:dyDescent="0.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row>
    <row r="88" spans="1:29" x14ac:dyDescent="0.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row>
    <row r="89" spans="1:29" x14ac:dyDescent="0.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row>
    <row r="90" spans="1:29" x14ac:dyDescent="0.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row>
    <row r="91" spans="1:29" x14ac:dyDescent="0.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row>
    <row r="92" spans="1:29" x14ac:dyDescent="0.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row>
    <row r="93" spans="1:29" x14ac:dyDescent="0.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row>
    <row r="94" spans="1:29" x14ac:dyDescent="0.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row>
    <row r="95" spans="1:29" x14ac:dyDescent="0.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row>
    <row r="96" spans="1:29" x14ac:dyDescent="0.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row>
    <row r="97" spans="1:29" x14ac:dyDescent="0.5">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row>
    <row r="98" spans="1:29" x14ac:dyDescent="0.5">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row>
    <row r="99" spans="1:29" x14ac:dyDescent="0.5">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row>
    <row r="100" spans="1:29" x14ac:dyDescent="0.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row>
    <row r="101" spans="1:29" x14ac:dyDescent="0.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row>
    <row r="102" spans="1:29" x14ac:dyDescent="0.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row>
    <row r="103" spans="1:29" x14ac:dyDescent="0.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row>
    <row r="104" spans="1:29" x14ac:dyDescent="0.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row>
    <row r="105" spans="1:29" x14ac:dyDescent="0.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row>
    <row r="106" spans="1:29" x14ac:dyDescent="0.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row>
    <row r="107" spans="1:29" x14ac:dyDescent="0.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row>
    <row r="108" spans="1:29" x14ac:dyDescent="0.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row>
    <row r="109" spans="1:29" x14ac:dyDescent="0.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row>
    <row r="110" spans="1:29" x14ac:dyDescent="0.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row>
    <row r="111" spans="1:29" x14ac:dyDescent="0.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row>
    <row r="112" spans="1:29" x14ac:dyDescent="0.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row>
    <row r="113" spans="1:29" x14ac:dyDescent="0.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row>
    <row r="114" spans="1:29" x14ac:dyDescent="0.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row>
    <row r="115" spans="1:29" x14ac:dyDescent="0.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row>
    <row r="116" spans="1:29" x14ac:dyDescent="0.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row>
    <row r="117" spans="1:29" x14ac:dyDescent="0.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row>
    <row r="118" spans="1:29" x14ac:dyDescent="0.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row>
    <row r="119" spans="1:29" x14ac:dyDescent="0.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row>
    <row r="120" spans="1:29" x14ac:dyDescent="0.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row>
    <row r="121" spans="1:29" x14ac:dyDescent="0.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row>
    <row r="122" spans="1:29" x14ac:dyDescent="0.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row>
    <row r="123" spans="1:29" x14ac:dyDescent="0.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row>
    <row r="124" spans="1:29" x14ac:dyDescent="0.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row>
    <row r="125" spans="1:29" x14ac:dyDescent="0.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row>
    <row r="126" spans="1:29" x14ac:dyDescent="0.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row>
    <row r="127" spans="1:29" x14ac:dyDescent="0.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row>
    <row r="128" spans="1:29" x14ac:dyDescent="0.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row>
    <row r="129" spans="1:29" x14ac:dyDescent="0.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row>
    <row r="130" spans="1:29" x14ac:dyDescent="0.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row>
    <row r="131" spans="1:29" x14ac:dyDescent="0.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row>
    <row r="132" spans="1:29" x14ac:dyDescent="0.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row>
    <row r="133" spans="1:29" x14ac:dyDescent="0.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row>
    <row r="134" spans="1:29" x14ac:dyDescent="0.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row>
    <row r="135" spans="1:29" x14ac:dyDescent="0.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row>
    <row r="136" spans="1:29" x14ac:dyDescent="0.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row>
    <row r="137" spans="1:29" x14ac:dyDescent="0.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row>
    <row r="138" spans="1:29" x14ac:dyDescent="0.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row>
    <row r="139" spans="1:29" x14ac:dyDescent="0.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row>
    <row r="140" spans="1:29" x14ac:dyDescent="0.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row>
    <row r="141" spans="1:29" x14ac:dyDescent="0.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row>
    <row r="142" spans="1:29" x14ac:dyDescent="0.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row>
    <row r="143" spans="1:29" x14ac:dyDescent="0.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row>
    <row r="144" spans="1:29" x14ac:dyDescent="0.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row>
    <row r="145" spans="1:29" x14ac:dyDescent="0.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row>
    <row r="146" spans="1:29" x14ac:dyDescent="0.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row>
    <row r="147" spans="1:29" x14ac:dyDescent="0.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row>
    <row r="148" spans="1:29" x14ac:dyDescent="0.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row>
    <row r="149" spans="1:29" x14ac:dyDescent="0.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row>
    <row r="150" spans="1:29" x14ac:dyDescent="0.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row>
    <row r="151" spans="1:29" x14ac:dyDescent="0.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row>
    <row r="152" spans="1:29" x14ac:dyDescent="0.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row>
    <row r="153" spans="1:29" x14ac:dyDescent="0.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row>
    <row r="154" spans="1:29" x14ac:dyDescent="0.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row>
    <row r="155" spans="1:29" x14ac:dyDescent="0.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row>
    <row r="156" spans="1:29" x14ac:dyDescent="0.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row>
    <row r="157" spans="1:29" x14ac:dyDescent="0.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row>
    <row r="158" spans="1:29" x14ac:dyDescent="0.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row>
    <row r="159" spans="1:29" x14ac:dyDescent="0.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row>
    <row r="160" spans="1:29" x14ac:dyDescent="0.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row>
    <row r="161" spans="1:29" x14ac:dyDescent="0.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row>
    <row r="162" spans="1:29" x14ac:dyDescent="0.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row>
    <row r="163" spans="1:29" x14ac:dyDescent="0.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row>
    <row r="164" spans="1:29" x14ac:dyDescent="0.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row>
    <row r="165" spans="1:29" x14ac:dyDescent="0.5">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row>
    <row r="166" spans="1:29" x14ac:dyDescent="0.5">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row>
    <row r="167" spans="1:29" x14ac:dyDescent="0.5">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row>
    <row r="168" spans="1:29" x14ac:dyDescent="0.5">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row>
    <row r="169" spans="1:29" x14ac:dyDescent="0.5">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row>
    <row r="170" spans="1:29" x14ac:dyDescent="0.5">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row>
    <row r="171" spans="1:29" x14ac:dyDescent="0.5">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row>
    <row r="172" spans="1:29" x14ac:dyDescent="0.5">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row>
    <row r="173" spans="1:29" x14ac:dyDescent="0.5">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row>
    <row r="174" spans="1:29" x14ac:dyDescent="0.5">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row>
    <row r="175" spans="1:29" x14ac:dyDescent="0.5">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row>
    <row r="176" spans="1:29" x14ac:dyDescent="0.5">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row>
    <row r="177" spans="1:29" x14ac:dyDescent="0.5">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row>
    <row r="178" spans="1:29" x14ac:dyDescent="0.5">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row>
  </sheetData>
  <sheetProtection algorithmName="SHA-512" hashValue="hrldpnMrN5I6bPH9YHUXpF0hIB8PqNtyicG1c35SSy5bTpavAUumHC7K7+wJIYxE9CYHSobYGUlP5HKvPBrn4g==" saltValue="IF4stAOJ/gHvllWhSk5B7g==" spinCount="100000" sheet="1" objects="1" scenarios="1"/>
  <mergeCells count="6">
    <mergeCell ref="N11:V11"/>
    <mergeCell ref="B2:V2"/>
    <mergeCell ref="C3:U3"/>
    <mergeCell ref="F6:I6"/>
    <mergeCell ref="J6:M6"/>
    <mergeCell ref="N8:V8"/>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2:AC36"/>
  <sheetViews>
    <sheetView zoomScale="55" zoomScaleNormal="55" workbookViewId="0">
      <selection activeCell="P8" sqref="P8"/>
    </sheetView>
  </sheetViews>
  <sheetFormatPr defaultColWidth="8.88671875" defaultRowHeight="13.8" x14ac:dyDescent="0.25"/>
  <cols>
    <col min="1" max="1" width="3.44140625" style="22" customWidth="1"/>
    <col min="2" max="2" width="19.109375" style="22" customWidth="1"/>
    <col min="3" max="3" width="77.5546875" style="22" customWidth="1"/>
    <col min="4" max="4" width="14.44140625" style="22" customWidth="1"/>
    <col min="5" max="10" width="11.44140625" style="22" hidden="1" customWidth="1"/>
    <col min="11" max="15" width="14.44140625" style="22" customWidth="1"/>
    <col min="16" max="16" width="12.6640625" style="23" customWidth="1"/>
    <col min="17" max="17" width="14.109375" style="22" customWidth="1"/>
    <col min="18" max="20" width="11.44140625" style="22" hidden="1" customWidth="1"/>
    <col min="21" max="21" width="10.5546875" style="24" hidden="1" customWidth="1"/>
    <col min="22" max="22" width="11.33203125" style="24" hidden="1" customWidth="1"/>
    <col min="23" max="23" width="11.88671875" style="24" hidden="1" customWidth="1"/>
    <col min="24" max="24" width="15" style="22" customWidth="1"/>
    <col min="25" max="25" width="11.109375" style="22" customWidth="1"/>
    <col min="26" max="28" width="14.6640625" style="22" customWidth="1"/>
    <col min="29" max="29" width="14.109375" style="22" customWidth="1"/>
    <col min="30" max="31" width="17.5546875" style="22" customWidth="1"/>
    <col min="32" max="32" width="15.44140625" style="22" customWidth="1"/>
    <col min="33" max="34" width="8.88671875" style="22" customWidth="1"/>
    <col min="35" max="16384" width="8.88671875" style="22"/>
  </cols>
  <sheetData>
    <row r="2" spans="2:29" ht="88.2" customHeight="1" x14ac:dyDescent="0.25">
      <c r="B2" s="197" t="s">
        <v>125</v>
      </c>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row>
    <row r="3" spans="2:29" s="23" customFormat="1" ht="36.75" customHeight="1" x14ac:dyDescent="0.25">
      <c r="B3" s="198" t="s">
        <v>78</v>
      </c>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row>
    <row r="4" spans="2:29" s="23" customFormat="1" x14ac:dyDescent="0.25"/>
    <row r="5" spans="2:29" ht="17.399999999999999" x14ac:dyDescent="0.3">
      <c r="C5" s="230" t="s">
        <v>34</v>
      </c>
      <c r="D5" s="230"/>
      <c r="E5" s="230"/>
      <c r="F5" s="230"/>
      <c r="G5" s="230"/>
      <c r="H5" s="230"/>
      <c r="I5" s="230"/>
      <c r="J5" s="230"/>
      <c r="K5" s="230"/>
      <c r="L5" s="83"/>
      <c r="M5" s="83"/>
      <c r="N5" s="83"/>
      <c r="O5" s="83"/>
      <c r="Q5" s="83"/>
      <c r="R5" s="83"/>
      <c r="S5" s="83"/>
      <c r="T5" s="83"/>
      <c r="U5" s="83"/>
      <c r="V5" s="83"/>
      <c r="W5" s="25"/>
      <c r="X5" s="26"/>
      <c r="Y5" s="26"/>
    </row>
    <row r="6" spans="2:29" ht="17.399999999999999" x14ac:dyDescent="0.3">
      <c r="C6" s="27"/>
      <c r="D6" s="28" t="s">
        <v>83</v>
      </c>
      <c r="K6" s="28" t="s">
        <v>84</v>
      </c>
      <c r="L6" s="29"/>
      <c r="M6" s="29"/>
      <c r="N6" s="29"/>
      <c r="O6" s="29"/>
      <c r="Q6" s="23"/>
      <c r="R6" s="23"/>
      <c r="S6" s="23"/>
      <c r="T6" s="23"/>
      <c r="U6" s="23"/>
      <c r="V6" s="23"/>
      <c r="W6" s="23"/>
      <c r="X6" s="23"/>
      <c r="Y6" s="23"/>
      <c r="Z6" s="23"/>
      <c r="AA6" s="23"/>
    </row>
    <row r="7" spans="2:29" ht="17.399999999999999" x14ac:dyDescent="0.25">
      <c r="C7" s="30" t="s">
        <v>31</v>
      </c>
      <c r="D7" s="31" t="e">
        <f>K18</f>
        <v>#DIV/0!</v>
      </c>
      <c r="E7" s="23"/>
      <c r="F7" s="23"/>
      <c r="G7" s="23"/>
      <c r="H7" s="23"/>
      <c r="I7" s="23"/>
      <c r="J7" s="23"/>
      <c r="K7" s="31" t="e">
        <f>X18</f>
        <v>#DIV/0!</v>
      </c>
      <c r="L7" s="32"/>
      <c r="M7" s="32"/>
      <c r="N7" s="32"/>
      <c r="O7" s="32"/>
      <c r="Q7" s="23"/>
      <c r="R7" s="23"/>
      <c r="S7" s="23"/>
      <c r="T7" s="23"/>
      <c r="U7" s="23"/>
      <c r="V7" s="23"/>
      <c r="W7" s="23"/>
      <c r="X7" s="23"/>
      <c r="Y7" s="23"/>
      <c r="Z7" s="23"/>
      <c r="AA7" s="23"/>
    </row>
    <row r="8" spans="2:29" ht="17.399999999999999" x14ac:dyDescent="0.25">
      <c r="C8" s="33" t="s">
        <v>13</v>
      </c>
      <c r="D8" s="34" t="e">
        <f>K23</f>
        <v>#DIV/0!</v>
      </c>
      <c r="E8" s="23"/>
      <c r="F8" s="23"/>
      <c r="G8" s="23"/>
      <c r="H8" s="23"/>
      <c r="I8" s="23"/>
      <c r="J8" s="23"/>
      <c r="K8" s="34" t="e">
        <f>X23</f>
        <v>#DIV/0!</v>
      </c>
      <c r="L8" s="32"/>
      <c r="M8" s="32"/>
      <c r="N8" s="32"/>
      <c r="O8" s="32"/>
      <c r="Q8" s="23"/>
      <c r="R8" s="23"/>
      <c r="S8" s="23"/>
      <c r="T8" s="23"/>
      <c r="U8" s="23"/>
      <c r="V8" s="23"/>
      <c r="W8" s="23"/>
      <c r="X8" s="23"/>
      <c r="Y8" s="23"/>
      <c r="Z8" s="23"/>
      <c r="AA8" s="23"/>
    </row>
    <row r="9" spans="2:29" ht="17.399999999999999" x14ac:dyDescent="0.25">
      <c r="C9" s="35" t="s">
        <v>29</v>
      </c>
      <c r="D9" s="34" t="e">
        <f>K28</f>
        <v>#DIV/0!</v>
      </c>
      <c r="E9" s="23"/>
      <c r="F9" s="23"/>
      <c r="G9" s="23"/>
      <c r="H9" s="23"/>
      <c r="I9" s="23"/>
      <c r="J9" s="23"/>
      <c r="K9" s="34" t="e">
        <f>X28</f>
        <v>#DIV/0!</v>
      </c>
      <c r="L9" s="32"/>
      <c r="M9" s="32"/>
      <c r="N9" s="32"/>
      <c r="O9" s="32"/>
      <c r="Q9" s="23"/>
      <c r="R9" s="23"/>
      <c r="S9" s="23"/>
      <c r="T9" s="23"/>
      <c r="U9" s="23"/>
      <c r="V9" s="23"/>
      <c r="W9" s="23"/>
      <c r="X9" s="23"/>
      <c r="Y9" s="23"/>
      <c r="Z9" s="23"/>
      <c r="AA9" s="23"/>
    </row>
    <row r="10" spans="2:29" ht="17.399999999999999" x14ac:dyDescent="0.25">
      <c r="C10" s="36" t="s">
        <v>14</v>
      </c>
      <c r="D10" s="34" t="e">
        <f>K33</f>
        <v>#DIV/0!</v>
      </c>
      <c r="E10" s="23"/>
      <c r="F10" s="23"/>
      <c r="G10" s="23"/>
      <c r="H10" s="23"/>
      <c r="I10" s="23"/>
      <c r="J10" s="23"/>
      <c r="K10" s="34" t="e">
        <f>X33</f>
        <v>#DIV/0!</v>
      </c>
      <c r="L10" s="32"/>
      <c r="M10" s="32"/>
      <c r="N10" s="32"/>
      <c r="O10" s="32"/>
      <c r="Q10" s="23"/>
      <c r="R10" s="23"/>
      <c r="S10" s="23"/>
      <c r="T10" s="23"/>
      <c r="U10" s="23"/>
      <c r="V10" s="23"/>
      <c r="W10" s="23"/>
      <c r="X10" s="23"/>
      <c r="Y10" s="23"/>
      <c r="Z10" s="23"/>
      <c r="AA10" s="23"/>
    </row>
    <row r="11" spans="2:29" ht="17.399999999999999" x14ac:dyDescent="0.25">
      <c r="C11" s="37" t="s">
        <v>30</v>
      </c>
      <c r="D11" s="34" t="e">
        <f>(E18+E23+E28+E33)/(D18+D23+D28+D33)*10</f>
        <v>#DIV/0!</v>
      </c>
      <c r="E11" s="23"/>
      <c r="F11" s="23"/>
      <c r="G11" s="23"/>
      <c r="H11" s="23"/>
      <c r="I11" s="23"/>
      <c r="J11" s="23"/>
      <c r="K11" s="34" t="e">
        <f>(R18+R23+R28+R33)/(Q18+Q23+Q28+Q33)*10</f>
        <v>#DIV/0!</v>
      </c>
      <c r="L11" s="32"/>
      <c r="M11" s="32"/>
      <c r="N11" s="32"/>
      <c r="O11" s="32"/>
      <c r="Q11" s="23"/>
      <c r="R11" s="23"/>
      <c r="S11" s="23"/>
      <c r="T11" s="23"/>
      <c r="U11" s="23"/>
      <c r="V11" s="23"/>
      <c r="W11" s="23"/>
      <c r="X11" s="23"/>
      <c r="Y11" s="23"/>
      <c r="Z11" s="23"/>
      <c r="AA11" s="23"/>
    </row>
    <row r="12" spans="2:29" ht="16.8" x14ac:dyDescent="0.25">
      <c r="C12" s="38"/>
      <c r="D12" s="39"/>
      <c r="E12" s="40"/>
      <c r="F12" s="40"/>
      <c r="G12" s="40"/>
      <c r="H12" s="40"/>
      <c r="I12" s="40"/>
      <c r="J12" s="40"/>
      <c r="K12" s="40"/>
      <c r="L12" s="40"/>
      <c r="M12" s="40"/>
      <c r="N12" s="40"/>
      <c r="O12" s="40"/>
      <c r="Q12" s="40"/>
      <c r="R12" s="40"/>
      <c r="S12" s="40"/>
      <c r="T12" s="40"/>
    </row>
    <row r="13" spans="2:29" ht="16.8" x14ac:dyDescent="0.25">
      <c r="C13" s="38"/>
      <c r="D13" s="41"/>
      <c r="E13" s="40"/>
      <c r="F13" s="40"/>
      <c r="G13" s="40"/>
      <c r="H13" s="40"/>
      <c r="I13" s="40"/>
      <c r="J13" s="40"/>
      <c r="K13" s="40"/>
      <c r="L13" s="40"/>
      <c r="M13" s="40"/>
      <c r="N13" s="40"/>
      <c r="O13" s="40"/>
      <c r="Q13" s="40"/>
      <c r="R13" s="40"/>
      <c r="S13" s="40"/>
      <c r="T13" s="40"/>
    </row>
    <row r="14" spans="2:29" ht="37.200000000000003" customHeight="1" x14ac:dyDescent="0.25">
      <c r="B14" s="26"/>
      <c r="C14" s="26"/>
      <c r="D14" s="28" t="s">
        <v>90</v>
      </c>
      <c r="E14" s="227" t="s">
        <v>79</v>
      </c>
      <c r="F14" s="228"/>
      <c r="G14" s="229"/>
      <c r="H14" s="227" t="s">
        <v>81</v>
      </c>
      <c r="I14" s="228"/>
      <c r="J14" s="229"/>
      <c r="K14" s="28" t="s">
        <v>90</v>
      </c>
      <c r="L14" s="42"/>
      <c r="M14" s="42"/>
      <c r="N14" s="42"/>
      <c r="O14" s="42"/>
      <c r="Q14" s="28" t="s">
        <v>91</v>
      </c>
      <c r="R14" s="227" t="s">
        <v>80</v>
      </c>
      <c r="S14" s="228"/>
      <c r="T14" s="229"/>
      <c r="U14" s="210" t="s">
        <v>82</v>
      </c>
      <c r="V14" s="210"/>
      <c r="W14" s="210"/>
      <c r="X14" s="28" t="s">
        <v>91</v>
      </c>
      <c r="Y14" s="26"/>
      <c r="Z14" s="26"/>
    </row>
    <row r="15" spans="2:29" ht="27.6" x14ac:dyDescent="0.25">
      <c r="B15" s="210" t="s">
        <v>15</v>
      </c>
      <c r="C15" s="210"/>
      <c r="D15" s="82" t="s">
        <v>33</v>
      </c>
      <c r="E15" s="43" t="s">
        <v>75</v>
      </c>
      <c r="F15" s="44" t="s">
        <v>76</v>
      </c>
      <c r="G15" s="45" t="s">
        <v>77</v>
      </c>
      <c r="H15" s="43" t="s">
        <v>75</v>
      </c>
      <c r="I15" s="44" t="s">
        <v>76</v>
      </c>
      <c r="J15" s="45" t="s">
        <v>77</v>
      </c>
      <c r="K15" s="46" t="s">
        <v>88</v>
      </c>
      <c r="L15" s="42"/>
      <c r="M15" s="47" t="s">
        <v>75</v>
      </c>
      <c r="N15" s="48" t="s">
        <v>76</v>
      </c>
      <c r="O15" s="49" t="s">
        <v>77</v>
      </c>
      <c r="Q15" s="82" t="s">
        <v>33</v>
      </c>
      <c r="R15" s="43" t="s">
        <v>75</v>
      </c>
      <c r="S15" s="44" t="s">
        <v>76</v>
      </c>
      <c r="T15" s="45" t="s">
        <v>77</v>
      </c>
      <c r="U15" s="43" t="s">
        <v>75</v>
      </c>
      <c r="V15" s="44" t="s">
        <v>76</v>
      </c>
      <c r="W15" s="45" t="s">
        <v>77</v>
      </c>
      <c r="X15" s="46" t="s">
        <v>88</v>
      </c>
      <c r="Y15" s="50"/>
      <c r="Z15" s="43" t="s">
        <v>75</v>
      </c>
      <c r="AA15" s="44" t="s">
        <v>76</v>
      </c>
      <c r="AB15" s="45" t="s">
        <v>77</v>
      </c>
    </row>
    <row r="16" spans="2:29" ht="34.950000000000003" customHeight="1" x14ac:dyDescent="0.25">
      <c r="B16" s="211" t="s">
        <v>31</v>
      </c>
      <c r="C16" s="51" t="s">
        <v>38</v>
      </c>
      <c r="D16" s="52">
        <f>SUM(E16:G16)</f>
        <v>0</v>
      </c>
      <c r="E16" s="52">
        <f>COUNTIFS(Data!$E:$E, "Yes", Data!$B:$B, "Male")</f>
        <v>0</v>
      </c>
      <c r="F16" s="52">
        <f>COUNTIFS(Data!$E:$E, "No", Data!$B:$B, "Male")</f>
        <v>0</v>
      </c>
      <c r="G16" s="52">
        <f>COUNTIFS(Data!$E:$E, "Unsure", Data!$B:$B, "Male")</f>
        <v>0</v>
      </c>
      <c r="H16" s="53" t="e">
        <f t="shared" ref="H16:J18" si="0">E16/$D16</f>
        <v>#DIV/0!</v>
      </c>
      <c r="I16" s="53" t="e">
        <f t="shared" si="0"/>
        <v>#DIV/0!</v>
      </c>
      <c r="J16" s="53" t="e">
        <f t="shared" si="0"/>
        <v>#DIV/0!</v>
      </c>
      <c r="K16" s="54" t="e">
        <f>H16*10</f>
        <v>#DIV/0!</v>
      </c>
      <c r="L16" s="218"/>
      <c r="M16" s="219"/>
      <c r="N16" s="219"/>
      <c r="O16" s="219"/>
      <c r="P16" s="220"/>
      <c r="Q16" s="52">
        <f t="shared" ref="Q16:Q34" si="1">SUM(R16:T16)</f>
        <v>0</v>
      </c>
      <c r="R16" s="52">
        <f>COUNTIFS(Data!$E:$E, "Yes", Data!$B:$B, "Female")</f>
        <v>0</v>
      </c>
      <c r="S16" s="52">
        <f>COUNTIFS(Data!$E:$E, "No", Data!$B:$B, "Female")</f>
        <v>0</v>
      </c>
      <c r="T16" s="52">
        <f>COUNTIFS(Data!$E:$E, "Unsure", Data!$B:$B, "Female")</f>
        <v>0</v>
      </c>
      <c r="U16" s="53" t="e">
        <f t="shared" ref="U16:U33" si="2">R16/$Q16</f>
        <v>#DIV/0!</v>
      </c>
      <c r="V16" s="53" t="e">
        <f t="shared" ref="V16:V34" si="3">S16/$Q16</f>
        <v>#DIV/0!</v>
      </c>
      <c r="W16" s="53" t="e">
        <f t="shared" ref="W16:W34" si="4">T16/$Q16</f>
        <v>#DIV/0!</v>
      </c>
      <c r="X16" s="54" t="e">
        <f>U16*10</f>
        <v>#DIV/0!</v>
      </c>
      <c r="Y16" s="212"/>
      <c r="Z16" s="213"/>
      <c r="AA16" s="213"/>
      <c r="AB16" s="213"/>
      <c r="AC16" s="214"/>
    </row>
    <row r="17" spans="2:29" ht="34.950000000000003" customHeight="1" x14ac:dyDescent="0.25">
      <c r="B17" s="211"/>
      <c r="C17" s="51" t="s">
        <v>39</v>
      </c>
      <c r="D17" s="52">
        <f t="shared" ref="D17:D33" si="5">SUM(E17:G17)</f>
        <v>0</v>
      </c>
      <c r="E17" s="52">
        <f>COUNTIFS(Data!$F:$F, "Yes", Data!$B:$B, "Male")</f>
        <v>0</v>
      </c>
      <c r="F17" s="52">
        <f>COUNTIFS(Data!$F:$F, "No", Data!$B:$B, "Male")</f>
        <v>0</v>
      </c>
      <c r="G17" s="52">
        <f>COUNTIFS(Data!$F:$F, "Unsure", Data!$B:$B, "Male")</f>
        <v>0</v>
      </c>
      <c r="H17" s="53" t="e">
        <f t="shared" si="0"/>
        <v>#DIV/0!</v>
      </c>
      <c r="I17" s="53" t="e">
        <f t="shared" si="0"/>
        <v>#DIV/0!</v>
      </c>
      <c r="J17" s="53" t="e">
        <f t="shared" si="0"/>
        <v>#DIV/0!</v>
      </c>
      <c r="K17" s="55" t="e">
        <f t="shared" ref="K17:K33" si="6">H17*10</f>
        <v>#DIV/0!</v>
      </c>
      <c r="L17" s="218"/>
      <c r="M17" s="219"/>
      <c r="N17" s="219"/>
      <c r="O17" s="219"/>
      <c r="P17" s="220"/>
      <c r="Q17" s="52">
        <f t="shared" si="1"/>
        <v>0</v>
      </c>
      <c r="R17" s="52">
        <f>COUNTIFS(Data!$F:$F, "Yes", Data!$B:$B, "Female")</f>
        <v>0</v>
      </c>
      <c r="S17" s="52">
        <f>COUNTIFS(Data!$F:$F, "No", Data!$B:$B, "Female")</f>
        <v>0</v>
      </c>
      <c r="T17" s="52">
        <f>COUNTIFS(Data!$F:$F, "Unsure", Data!$B:$B, "Female")</f>
        <v>0</v>
      </c>
      <c r="U17" s="53" t="e">
        <f t="shared" si="2"/>
        <v>#DIV/0!</v>
      </c>
      <c r="V17" s="53" t="e">
        <f t="shared" si="3"/>
        <v>#DIV/0!</v>
      </c>
      <c r="W17" s="53" t="e">
        <f t="shared" si="4"/>
        <v>#DIV/0!</v>
      </c>
      <c r="X17" s="55" t="e">
        <f t="shared" ref="X17:X32" si="7">U17*10</f>
        <v>#DIV/0!</v>
      </c>
      <c r="Y17" s="212"/>
      <c r="Z17" s="213"/>
      <c r="AA17" s="213"/>
      <c r="AB17" s="213"/>
      <c r="AC17" s="214"/>
    </row>
    <row r="18" spans="2:29" ht="34.950000000000003" customHeight="1" x14ac:dyDescent="0.25">
      <c r="B18" s="211"/>
      <c r="C18" s="56" t="s">
        <v>32</v>
      </c>
      <c r="D18" s="57">
        <f t="shared" si="5"/>
        <v>0</v>
      </c>
      <c r="E18" s="57">
        <f>SUM(E16:E17)</f>
        <v>0</v>
      </c>
      <c r="F18" s="57">
        <f>SUM(F16:F17)</f>
        <v>0</v>
      </c>
      <c r="G18" s="57">
        <f>SUM(G16:G17)</f>
        <v>0</v>
      </c>
      <c r="H18" s="58" t="e">
        <f t="shared" si="0"/>
        <v>#DIV/0!</v>
      </c>
      <c r="I18" s="58" t="e">
        <f t="shared" si="0"/>
        <v>#DIV/0!</v>
      </c>
      <c r="J18" s="58" t="e">
        <f t="shared" si="0"/>
        <v>#DIV/0!</v>
      </c>
      <c r="K18" s="59" t="e">
        <f t="shared" si="6"/>
        <v>#DIV/0!</v>
      </c>
      <c r="L18" s="221"/>
      <c r="M18" s="222"/>
      <c r="N18" s="222"/>
      <c r="O18" s="222"/>
      <c r="P18" s="223"/>
      <c r="Q18" s="57">
        <f t="shared" si="1"/>
        <v>0</v>
      </c>
      <c r="R18" s="57">
        <f>SUM(R16:R17)</f>
        <v>0</v>
      </c>
      <c r="S18" s="57">
        <f>SUM(S16:S17)</f>
        <v>0</v>
      </c>
      <c r="T18" s="57">
        <f>SUM(T16:T17)</f>
        <v>0</v>
      </c>
      <c r="U18" s="58" t="e">
        <f t="shared" si="2"/>
        <v>#DIV/0!</v>
      </c>
      <c r="V18" s="58" t="e">
        <f t="shared" si="3"/>
        <v>#DIV/0!</v>
      </c>
      <c r="W18" s="58" t="e">
        <f t="shared" si="4"/>
        <v>#DIV/0!</v>
      </c>
      <c r="X18" s="59" t="e">
        <f t="shared" si="7"/>
        <v>#DIV/0!</v>
      </c>
      <c r="Y18" s="215"/>
      <c r="Z18" s="216"/>
      <c r="AA18" s="216"/>
      <c r="AB18" s="216"/>
      <c r="AC18" s="217"/>
    </row>
    <row r="19" spans="2:29" s="60" customFormat="1" ht="34.950000000000003" customHeight="1" x14ac:dyDescent="0.25">
      <c r="B19" s="224" t="s">
        <v>13</v>
      </c>
      <c r="C19" s="61" t="s">
        <v>40</v>
      </c>
      <c r="D19" s="52">
        <f t="shared" si="5"/>
        <v>0</v>
      </c>
      <c r="E19" s="52">
        <f>COUNTIFS(Data!$G:$G, "Yes", Data!$B:$B, "Male")</f>
        <v>0</v>
      </c>
      <c r="F19" s="52">
        <f>COUNTIFS(Data!$G:$G, "No", Data!$B:$B, "Male")+COUNTIFS(Data!$G:$G, "Sometimes", Data!$B:$B, "Male")</f>
        <v>0</v>
      </c>
      <c r="G19" s="52"/>
      <c r="H19" s="53" t="e">
        <f t="shared" ref="H19:H33" si="8">E19/$D19</f>
        <v>#DIV/0!</v>
      </c>
      <c r="I19" s="53" t="e">
        <f t="shared" ref="I19:I33" si="9">F19/$D19</f>
        <v>#DIV/0!</v>
      </c>
      <c r="J19" s="53"/>
      <c r="K19" s="54" t="e">
        <f t="shared" si="6"/>
        <v>#DIV/0!</v>
      </c>
      <c r="L19" s="218"/>
      <c r="M19" s="219"/>
      <c r="N19" s="219"/>
      <c r="O19" s="219"/>
      <c r="P19" s="220"/>
      <c r="Q19" s="52">
        <f t="shared" si="1"/>
        <v>0</v>
      </c>
      <c r="R19" s="52">
        <f>COUNTIFS(Data!$G:$G, "Yes", Data!$B:$B, "Female")</f>
        <v>0</v>
      </c>
      <c r="S19" s="52">
        <f>COUNTIFS(Data!$G:$G, "No", Data!$B:$B, "Female")+COUNTIFS(Data!$G:$G, "Sometimes", Data!$B:$B, "Female")</f>
        <v>0</v>
      </c>
      <c r="T19" s="52"/>
      <c r="U19" s="53" t="e">
        <f t="shared" si="2"/>
        <v>#DIV/0!</v>
      </c>
      <c r="V19" s="53" t="e">
        <f t="shared" si="3"/>
        <v>#DIV/0!</v>
      </c>
      <c r="W19" s="53" t="e">
        <f t="shared" si="4"/>
        <v>#DIV/0!</v>
      </c>
      <c r="X19" s="54" t="e">
        <f t="shared" si="7"/>
        <v>#DIV/0!</v>
      </c>
      <c r="Y19" s="212"/>
      <c r="Z19" s="213"/>
      <c r="AA19" s="213"/>
      <c r="AB19" s="213"/>
      <c r="AC19" s="214"/>
    </row>
    <row r="20" spans="2:29" s="60" customFormat="1" ht="34.950000000000003" customHeight="1" x14ac:dyDescent="0.25">
      <c r="B20" s="224"/>
      <c r="C20" s="62" t="s">
        <v>41</v>
      </c>
      <c r="D20" s="52">
        <f t="shared" si="5"/>
        <v>0</v>
      </c>
      <c r="E20" s="52">
        <f>COUNTIFS(Data!$H:$H, "Yes", Data!$B:$B, "Male")</f>
        <v>0</v>
      </c>
      <c r="F20" s="52">
        <f>COUNTIFS(Data!$H:$H,"No", Data!$B:$B, "Male")+COUNTIFS(Data!$H:$H,"Sometimes", Data!$B:$B, "Male")</f>
        <v>0</v>
      </c>
      <c r="G20" s="52"/>
      <c r="H20" s="53" t="e">
        <f t="shared" si="8"/>
        <v>#DIV/0!</v>
      </c>
      <c r="I20" s="53" t="e">
        <f t="shared" si="9"/>
        <v>#DIV/0!</v>
      </c>
      <c r="J20" s="53"/>
      <c r="K20" s="54" t="e">
        <f t="shared" si="6"/>
        <v>#DIV/0!</v>
      </c>
      <c r="L20" s="218"/>
      <c r="M20" s="219"/>
      <c r="N20" s="219"/>
      <c r="O20" s="219"/>
      <c r="P20" s="220"/>
      <c r="Q20" s="52">
        <f t="shared" si="1"/>
        <v>0</v>
      </c>
      <c r="R20" s="52">
        <f>COUNTIFS(Data!$H:$H, "Yes", Data!$B:$B, "Female")</f>
        <v>0</v>
      </c>
      <c r="S20" s="52">
        <f>COUNTIFS(Data!$H:$H,"No", Data!$B:$B, "Female")+COUNTIFS(Data!$H:$H,"Sometimes", Data!$B:$B, "Female")</f>
        <v>0</v>
      </c>
      <c r="T20" s="52"/>
      <c r="U20" s="53" t="e">
        <f t="shared" si="2"/>
        <v>#DIV/0!</v>
      </c>
      <c r="V20" s="53" t="e">
        <f t="shared" si="3"/>
        <v>#DIV/0!</v>
      </c>
      <c r="W20" s="53" t="e">
        <f t="shared" si="4"/>
        <v>#DIV/0!</v>
      </c>
      <c r="X20" s="54" t="e">
        <f t="shared" si="7"/>
        <v>#DIV/0!</v>
      </c>
      <c r="Y20" s="212"/>
      <c r="Z20" s="213"/>
      <c r="AA20" s="213"/>
      <c r="AB20" s="213"/>
      <c r="AC20" s="214"/>
    </row>
    <row r="21" spans="2:29" s="60" customFormat="1" ht="34.950000000000003" customHeight="1" x14ac:dyDescent="0.25">
      <c r="B21" s="224"/>
      <c r="C21" s="62" t="s">
        <v>42</v>
      </c>
      <c r="D21" s="52">
        <f t="shared" si="5"/>
        <v>0</v>
      </c>
      <c r="E21" s="52">
        <f>COUNTIFS(Data!$I:$I, "Yes", Data!$B:$B, "Male")</f>
        <v>0</v>
      </c>
      <c r="F21" s="52">
        <f>COUNTIFS(Data!$I:$I, "Sometimes", Data!$B:$B, "Male")+COUNTIFS(Data!$I:$I, "No - money to family", Data!$B:$B, "Male")+COUNTIFS(Data!$I:$I, "No", Data!$B:$B, "Male")</f>
        <v>0</v>
      </c>
      <c r="G21" s="52"/>
      <c r="H21" s="53" t="e">
        <f t="shared" si="8"/>
        <v>#DIV/0!</v>
      </c>
      <c r="I21" s="53" t="e">
        <f t="shared" si="9"/>
        <v>#DIV/0!</v>
      </c>
      <c r="J21" s="53"/>
      <c r="K21" s="54" t="e">
        <f t="shared" si="6"/>
        <v>#DIV/0!</v>
      </c>
      <c r="L21" s="218"/>
      <c r="M21" s="219"/>
      <c r="N21" s="219"/>
      <c r="O21" s="219"/>
      <c r="P21" s="220"/>
      <c r="Q21" s="52">
        <f t="shared" si="1"/>
        <v>0</v>
      </c>
      <c r="R21" s="52">
        <f>COUNTIFS(Data!$I:$I, "Yes", Data!$B:$B, "Female")</f>
        <v>0</v>
      </c>
      <c r="S21" s="52">
        <f>COUNTIFS(Data!$I:$I, "Sometimes", Data!$B:$B, "Female")+COUNTIFS(Data!$I:$I, "No - money to family", Data!$B:$B, "Female")+COUNTIFS(Data!$I:$I, "No", Data!$B:$B, "Female")</f>
        <v>0</v>
      </c>
      <c r="T21" s="52"/>
      <c r="U21" s="53" t="e">
        <f t="shared" si="2"/>
        <v>#DIV/0!</v>
      </c>
      <c r="V21" s="53" t="e">
        <f t="shared" si="3"/>
        <v>#DIV/0!</v>
      </c>
      <c r="W21" s="53" t="e">
        <f t="shared" si="4"/>
        <v>#DIV/0!</v>
      </c>
      <c r="X21" s="54" t="e">
        <f t="shared" si="7"/>
        <v>#DIV/0!</v>
      </c>
      <c r="Y21" s="212"/>
      <c r="Z21" s="213"/>
      <c r="AA21" s="213"/>
      <c r="AB21" s="213"/>
      <c r="AC21" s="214"/>
    </row>
    <row r="22" spans="2:29" s="60" customFormat="1" ht="34.950000000000003" customHeight="1" x14ac:dyDescent="0.25">
      <c r="B22" s="224"/>
      <c r="C22" s="62" t="s">
        <v>43</v>
      </c>
      <c r="D22" s="52">
        <f t="shared" si="5"/>
        <v>0</v>
      </c>
      <c r="E22" s="52">
        <f>COUNTIFS(Data!$J:$J, "Yes", Data!$B:$B, "Male")</f>
        <v>0</v>
      </c>
      <c r="F22" s="52">
        <f>COUNTIFS(Data!$J:$J, "No", Data!$B:$B, "Male")</f>
        <v>0</v>
      </c>
      <c r="G22" s="52">
        <f>COUNTIFS(Data!$J:$J, "Unsure", Data!$B:$B, "Male")</f>
        <v>0</v>
      </c>
      <c r="H22" s="53" t="e">
        <f t="shared" si="8"/>
        <v>#DIV/0!</v>
      </c>
      <c r="I22" s="53" t="e">
        <f t="shared" si="9"/>
        <v>#DIV/0!</v>
      </c>
      <c r="J22" s="53" t="e">
        <f t="shared" ref="J22:J33" si="10">G22/$D22</f>
        <v>#DIV/0!</v>
      </c>
      <c r="K22" s="54" t="e">
        <f t="shared" si="6"/>
        <v>#DIV/0!</v>
      </c>
      <c r="L22" s="218"/>
      <c r="M22" s="219"/>
      <c r="N22" s="219"/>
      <c r="O22" s="219"/>
      <c r="P22" s="220"/>
      <c r="Q22" s="52">
        <f t="shared" si="1"/>
        <v>0</v>
      </c>
      <c r="R22" s="52">
        <f>COUNTIFS(Data!$J:$J, "Yes", Data!$B:$B, "Female")</f>
        <v>0</v>
      </c>
      <c r="S22" s="52">
        <f>COUNTIFS(Data!$J:$J, "No", Data!$B:$B, "Female")</f>
        <v>0</v>
      </c>
      <c r="T22" s="52">
        <f>COUNTIFS(Data!$J:$J, "Unsure", Data!$B:$B, "Female")</f>
        <v>0</v>
      </c>
      <c r="U22" s="53" t="e">
        <f t="shared" si="2"/>
        <v>#DIV/0!</v>
      </c>
      <c r="V22" s="53" t="e">
        <f t="shared" si="3"/>
        <v>#DIV/0!</v>
      </c>
      <c r="W22" s="53" t="e">
        <f t="shared" si="4"/>
        <v>#DIV/0!</v>
      </c>
      <c r="X22" s="54" t="e">
        <f t="shared" si="7"/>
        <v>#DIV/0!</v>
      </c>
      <c r="Y22" s="212"/>
      <c r="Z22" s="213"/>
      <c r="AA22" s="213"/>
      <c r="AB22" s="213"/>
      <c r="AC22" s="214"/>
    </row>
    <row r="23" spans="2:29" s="60" customFormat="1" ht="34.950000000000003" customHeight="1" x14ac:dyDescent="0.25">
      <c r="B23" s="224"/>
      <c r="C23" s="56" t="s">
        <v>32</v>
      </c>
      <c r="D23" s="57">
        <f t="shared" si="5"/>
        <v>0</v>
      </c>
      <c r="E23" s="57">
        <f>SUM(E19:E22)</f>
        <v>0</v>
      </c>
      <c r="F23" s="57">
        <f>SUM(F19:F22)</f>
        <v>0</v>
      </c>
      <c r="G23" s="57">
        <f>SUM(G19:G22)</f>
        <v>0</v>
      </c>
      <c r="H23" s="58" t="e">
        <f t="shared" si="8"/>
        <v>#DIV/0!</v>
      </c>
      <c r="I23" s="58" t="e">
        <f t="shared" si="9"/>
        <v>#DIV/0!</v>
      </c>
      <c r="J23" s="58" t="e">
        <f t="shared" si="10"/>
        <v>#DIV/0!</v>
      </c>
      <c r="K23" s="59" t="e">
        <f t="shared" si="6"/>
        <v>#DIV/0!</v>
      </c>
      <c r="L23" s="221"/>
      <c r="M23" s="222"/>
      <c r="N23" s="222"/>
      <c r="O23" s="222"/>
      <c r="P23" s="223"/>
      <c r="Q23" s="57">
        <f t="shared" si="1"/>
        <v>0</v>
      </c>
      <c r="R23" s="57">
        <f>SUM(R19:R22)</f>
        <v>0</v>
      </c>
      <c r="S23" s="57">
        <f>SUM(S19:S22)</f>
        <v>0</v>
      </c>
      <c r="T23" s="57">
        <f>SUM(T19:T22)</f>
        <v>0</v>
      </c>
      <c r="U23" s="58" t="e">
        <f t="shared" si="2"/>
        <v>#DIV/0!</v>
      </c>
      <c r="V23" s="58" t="e">
        <f t="shared" si="3"/>
        <v>#DIV/0!</v>
      </c>
      <c r="W23" s="58" t="e">
        <f t="shared" si="4"/>
        <v>#DIV/0!</v>
      </c>
      <c r="X23" s="59" t="e">
        <f t="shared" si="7"/>
        <v>#DIV/0!</v>
      </c>
      <c r="Y23" s="215"/>
      <c r="Z23" s="216"/>
      <c r="AA23" s="216"/>
      <c r="AB23" s="216"/>
      <c r="AC23" s="217"/>
    </row>
    <row r="24" spans="2:29" ht="34.950000000000003" customHeight="1" x14ac:dyDescent="0.25">
      <c r="B24" s="225" t="s">
        <v>29</v>
      </c>
      <c r="C24" s="61" t="s">
        <v>44</v>
      </c>
      <c r="D24" s="52">
        <f t="shared" si="5"/>
        <v>0</v>
      </c>
      <c r="E24" s="52">
        <f>COUNTIFS(Data!$K:$K, "Yes", Data!$B:$B, "Male")</f>
        <v>0</v>
      </c>
      <c r="F24" s="52">
        <f>COUNTIFS(Data!$K:$K, "No", Data!$B:$B, "Male")</f>
        <v>0</v>
      </c>
      <c r="G24" s="52">
        <f>COUNTIFS(Data!$K:$K, "Unsure", Data!$B:$B, "Male")</f>
        <v>0</v>
      </c>
      <c r="H24" s="53" t="e">
        <f t="shared" si="8"/>
        <v>#DIV/0!</v>
      </c>
      <c r="I24" s="53" t="e">
        <f t="shared" si="9"/>
        <v>#DIV/0!</v>
      </c>
      <c r="J24" s="53" t="e">
        <f t="shared" si="10"/>
        <v>#DIV/0!</v>
      </c>
      <c r="K24" s="54" t="e">
        <f t="shared" si="6"/>
        <v>#DIV/0!</v>
      </c>
      <c r="L24" s="218"/>
      <c r="M24" s="219"/>
      <c r="N24" s="219"/>
      <c r="O24" s="219"/>
      <c r="P24" s="220"/>
      <c r="Q24" s="52">
        <f t="shared" si="1"/>
        <v>0</v>
      </c>
      <c r="R24" s="52">
        <f>COUNTIFS(Data!$K:$K, "Yes", Data!$B:$B, "Female")</f>
        <v>0</v>
      </c>
      <c r="S24" s="52">
        <f>COUNTIFS(Data!$K:$K, "No", Data!$B:$B, "Female")</f>
        <v>0</v>
      </c>
      <c r="T24" s="52">
        <f>COUNTIFS(Data!$K:$K, "Unsure", Data!$B:$B, "Female")</f>
        <v>0</v>
      </c>
      <c r="U24" s="53" t="e">
        <f t="shared" si="2"/>
        <v>#DIV/0!</v>
      </c>
      <c r="V24" s="53" t="e">
        <f t="shared" si="3"/>
        <v>#DIV/0!</v>
      </c>
      <c r="W24" s="53" t="e">
        <f t="shared" si="4"/>
        <v>#DIV/0!</v>
      </c>
      <c r="X24" s="54" t="e">
        <f t="shared" si="7"/>
        <v>#DIV/0!</v>
      </c>
      <c r="Y24" s="212"/>
      <c r="Z24" s="213"/>
      <c r="AA24" s="213"/>
      <c r="AB24" s="213"/>
      <c r="AC24" s="214"/>
    </row>
    <row r="25" spans="2:29" ht="34.950000000000003" customHeight="1" x14ac:dyDescent="0.25">
      <c r="B25" s="225"/>
      <c r="C25" s="62" t="s">
        <v>45</v>
      </c>
      <c r="D25" s="52">
        <f t="shared" si="5"/>
        <v>0</v>
      </c>
      <c r="E25" s="52">
        <f>COUNTIFS(Data!$L:$L, "Yes", Data!$B:$B, "Male")</f>
        <v>0</v>
      </c>
      <c r="F25" s="52">
        <f>COUNTIFS(Data!$L:$L, "No", Data!$B:$B, "Male")</f>
        <v>0</v>
      </c>
      <c r="G25" s="52">
        <f>COUNTIFS(Data!$L:$L, "Unsure", Data!$B:$B, "Male")</f>
        <v>0</v>
      </c>
      <c r="H25" s="53" t="e">
        <f t="shared" si="8"/>
        <v>#DIV/0!</v>
      </c>
      <c r="I25" s="53" t="e">
        <f t="shared" si="9"/>
        <v>#DIV/0!</v>
      </c>
      <c r="J25" s="53" t="e">
        <f t="shared" si="10"/>
        <v>#DIV/0!</v>
      </c>
      <c r="K25" s="54" t="e">
        <f t="shared" si="6"/>
        <v>#DIV/0!</v>
      </c>
      <c r="L25" s="218"/>
      <c r="M25" s="219"/>
      <c r="N25" s="219"/>
      <c r="O25" s="219"/>
      <c r="P25" s="220"/>
      <c r="Q25" s="52">
        <f t="shared" si="1"/>
        <v>0</v>
      </c>
      <c r="R25" s="52">
        <f>COUNTIFS(Data!$L:$L, "Yes", Data!$B:$B, "Female")</f>
        <v>0</v>
      </c>
      <c r="S25" s="52">
        <f>COUNTIFS(Data!$L:$L, "No", Data!$B:$B, "Female")</f>
        <v>0</v>
      </c>
      <c r="T25" s="52">
        <f>COUNTIFS(Data!$L:$L, "Unsure", Data!$B:$B, "Female")</f>
        <v>0</v>
      </c>
      <c r="U25" s="53" t="e">
        <f t="shared" si="2"/>
        <v>#DIV/0!</v>
      </c>
      <c r="V25" s="53" t="e">
        <f t="shared" si="3"/>
        <v>#DIV/0!</v>
      </c>
      <c r="W25" s="53" t="e">
        <f t="shared" si="4"/>
        <v>#DIV/0!</v>
      </c>
      <c r="X25" s="54" t="e">
        <f t="shared" si="7"/>
        <v>#DIV/0!</v>
      </c>
      <c r="Y25" s="212"/>
      <c r="Z25" s="213"/>
      <c r="AA25" s="213"/>
      <c r="AB25" s="213"/>
      <c r="AC25" s="214"/>
    </row>
    <row r="26" spans="2:29" ht="34.950000000000003" customHeight="1" x14ac:dyDescent="0.25">
      <c r="B26" s="225"/>
      <c r="C26" s="62" t="s">
        <v>46</v>
      </c>
      <c r="D26" s="52">
        <f t="shared" si="5"/>
        <v>0</v>
      </c>
      <c r="E26" s="52">
        <f>COUNTIFS(Data!$M:$M, "No", Data!$B:$B, "Male")</f>
        <v>0</v>
      </c>
      <c r="F26" s="52">
        <f>COUNTIFS(Data!$M:$M, "Yes", Data!$B:$B, "Male")</f>
        <v>0</v>
      </c>
      <c r="G26" s="52">
        <f>COUNTIFS(Data!$M:$M, "Unsure", Data!$B:$B, "Male")</f>
        <v>0</v>
      </c>
      <c r="H26" s="53" t="e">
        <f t="shared" si="8"/>
        <v>#DIV/0!</v>
      </c>
      <c r="I26" s="53" t="e">
        <f t="shared" si="9"/>
        <v>#DIV/0!</v>
      </c>
      <c r="J26" s="53" t="e">
        <f t="shared" si="10"/>
        <v>#DIV/0!</v>
      </c>
      <c r="K26" s="54" t="e">
        <f t="shared" si="6"/>
        <v>#DIV/0!</v>
      </c>
      <c r="L26" s="218"/>
      <c r="M26" s="219"/>
      <c r="N26" s="219"/>
      <c r="O26" s="219"/>
      <c r="P26" s="220"/>
      <c r="Q26" s="52">
        <f t="shared" si="1"/>
        <v>0</v>
      </c>
      <c r="R26" s="52">
        <f>COUNTIFS(Data!$M:$M, "No", Data!$B:$B, "Female")</f>
        <v>0</v>
      </c>
      <c r="S26" s="52">
        <f>COUNTIFS(Data!$M:$M, "Yes", Data!$B:$B, "Female")</f>
        <v>0</v>
      </c>
      <c r="T26" s="52">
        <f>COUNTIFS(Data!$M:$M, "Unsure", Data!$B:$B, "Female")</f>
        <v>0</v>
      </c>
      <c r="U26" s="53" t="e">
        <f t="shared" si="2"/>
        <v>#DIV/0!</v>
      </c>
      <c r="V26" s="53" t="e">
        <f t="shared" si="3"/>
        <v>#DIV/0!</v>
      </c>
      <c r="W26" s="53" t="e">
        <f t="shared" si="4"/>
        <v>#DIV/0!</v>
      </c>
      <c r="X26" s="54" t="e">
        <f t="shared" si="7"/>
        <v>#DIV/0!</v>
      </c>
      <c r="Y26" s="212"/>
      <c r="Z26" s="213"/>
      <c r="AA26" s="213"/>
      <c r="AB26" s="213"/>
      <c r="AC26" s="214"/>
    </row>
    <row r="27" spans="2:29" ht="34.950000000000003" customHeight="1" x14ac:dyDescent="0.25">
      <c r="B27" s="225"/>
      <c r="C27" s="62" t="s">
        <v>47</v>
      </c>
      <c r="D27" s="52">
        <f t="shared" si="5"/>
        <v>0</v>
      </c>
      <c r="E27" s="52">
        <f>COUNTIFS(Data!$N:$N, "Yes", Data!$B:$B, "Male")</f>
        <v>0</v>
      </c>
      <c r="F27" s="52">
        <f>COUNTIFS(Data!$N:$N, "No", Data!$B:$B, "Male")</f>
        <v>0</v>
      </c>
      <c r="G27" s="52">
        <f>COUNTIFS(Data!$N:$N, "Unsure", Data!$B:$B, "Male")</f>
        <v>0</v>
      </c>
      <c r="H27" s="53" t="e">
        <f t="shared" si="8"/>
        <v>#DIV/0!</v>
      </c>
      <c r="I27" s="53" t="e">
        <f t="shared" si="9"/>
        <v>#DIV/0!</v>
      </c>
      <c r="J27" s="53" t="e">
        <f t="shared" si="10"/>
        <v>#DIV/0!</v>
      </c>
      <c r="K27" s="54" t="e">
        <f t="shared" si="6"/>
        <v>#DIV/0!</v>
      </c>
      <c r="L27" s="218"/>
      <c r="M27" s="219"/>
      <c r="N27" s="219"/>
      <c r="O27" s="219"/>
      <c r="P27" s="220"/>
      <c r="Q27" s="52">
        <f t="shared" si="1"/>
        <v>0</v>
      </c>
      <c r="R27" s="52">
        <f>COUNTIFS(Data!$N:$N, "Yes", Data!$B:$B, "Female")</f>
        <v>0</v>
      </c>
      <c r="S27" s="52">
        <f>COUNTIFS(Data!$N:$N, "No", Data!$B:$B, "Female")</f>
        <v>0</v>
      </c>
      <c r="T27" s="52">
        <f>COUNTIFS(Data!$N:$N, "Unsure", Data!$B:$B, "Female")</f>
        <v>0</v>
      </c>
      <c r="U27" s="53" t="e">
        <f t="shared" si="2"/>
        <v>#DIV/0!</v>
      </c>
      <c r="V27" s="53" t="e">
        <f t="shared" si="3"/>
        <v>#DIV/0!</v>
      </c>
      <c r="W27" s="53" t="e">
        <f t="shared" si="4"/>
        <v>#DIV/0!</v>
      </c>
      <c r="X27" s="54" t="e">
        <f t="shared" si="7"/>
        <v>#DIV/0!</v>
      </c>
      <c r="Y27" s="212"/>
      <c r="Z27" s="213"/>
      <c r="AA27" s="213"/>
      <c r="AB27" s="213"/>
      <c r="AC27" s="214"/>
    </row>
    <row r="28" spans="2:29" ht="34.950000000000003" customHeight="1" x14ac:dyDescent="0.25">
      <c r="B28" s="225"/>
      <c r="C28" s="56" t="s">
        <v>32</v>
      </c>
      <c r="D28" s="57">
        <f t="shared" si="5"/>
        <v>0</v>
      </c>
      <c r="E28" s="57">
        <f>SUM(E24:E27)</f>
        <v>0</v>
      </c>
      <c r="F28" s="57">
        <f>SUM(F24:F27)</f>
        <v>0</v>
      </c>
      <c r="G28" s="57">
        <f>SUM(G24:G27)</f>
        <v>0</v>
      </c>
      <c r="H28" s="58" t="e">
        <f t="shared" si="8"/>
        <v>#DIV/0!</v>
      </c>
      <c r="I28" s="58" t="e">
        <f t="shared" si="9"/>
        <v>#DIV/0!</v>
      </c>
      <c r="J28" s="58" t="e">
        <f t="shared" si="10"/>
        <v>#DIV/0!</v>
      </c>
      <c r="K28" s="59" t="e">
        <f t="shared" si="6"/>
        <v>#DIV/0!</v>
      </c>
      <c r="L28" s="221"/>
      <c r="M28" s="222"/>
      <c r="N28" s="222"/>
      <c r="O28" s="222"/>
      <c r="P28" s="223"/>
      <c r="Q28" s="57">
        <f t="shared" si="1"/>
        <v>0</v>
      </c>
      <c r="R28" s="57">
        <f>SUM(R24:R27)</f>
        <v>0</v>
      </c>
      <c r="S28" s="57">
        <f>SUM(S24:S27)</f>
        <v>0</v>
      </c>
      <c r="T28" s="57">
        <f>SUM(T24:T27)</f>
        <v>0</v>
      </c>
      <c r="U28" s="58" t="e">
        <f t="shared" si="2"/>
        <v>#DIV/0!</v>
      </c>
      <c r="V28" s="58" t="e">
        <f t="shared" si="3"/>
        <v>#DIV/0!</v>
      </c>
      <c r="W28" s="58" t="e">
        <f t="shared" si="4"/>
        <v>#DIV/0!</v>
      </c>
      <c r="X28" s="59" t="e">
        <f t="shared" si="7"/>
        <v>#DIV/0!</v>
      </c>
      <c r="Y28" s="215"/>
      <c r="Z28" s="216"/>
      <c r="AA28" s="216"/>
      <c r="AB28" s="216"/>
      <c r="AC28" s="217"/>
    </row>
    <row r="29" spans="2:29" ht="34.950000000000003" customHeight="1" x14ac:dyDescent="0.25">
      <c r="B29" s="226" t="s">
        <v>14</v>
      </c>
      <c r="C29" s="61" t="s">
        <v>85</v>
      </c>
      <c r="D29" s="52">
        <f t="shared" si="5"/>
        <v>0</v>
      </c>
      <c r="E29" s="52">
        <f>COUNTIFS(Data!$O:$O, "Yes", Data!$B:$B, "Male")</f>
        <v>0</v>
      </c>
      <c r="F29" s="52">
        <f>COUNTIFS(Data!$O:$O, "No", Data!$B:$B, "Male")</f>
        <v>0</v>
      </c>
      <c r="G29" s="52">
        <f>COUNTIFS(Data!$O:$O, "Unsure", Data!$B:$B, "Male")</f>
        <v>0</v>
      </c>
      <c r="H29" s="53" t="e">
        <f t="shared" si="8"/>
        <v>#DIV/0!</v>
      </c>
      <c r="I29" s="53" t="e">
        <f t="shared" si="9"/>
        <v>#DIV/0!</v>
      </c>
      <c r="J29" s="53" t="e">
        <f t="shared" si="10"/>
        <v>#DIV/0!</v>
      </c>
      <c r="K29" s="54" t="e">
        <f t="shared" si="6"/>
        <v>#DIV/0!</v>
      </c>
      <c r="L29" s="218"/>
      <c r="M29" s="219"/>
      <c r="N29" s="219"/>
      <c r="O29" s="219"/>
      <c r="P29" s="220"/>
      <c r="Q29" s="52">
        <f t="shared" si="1"/>
        <v>0</v>
      </c>
      <c r="R29" s="52">
        <f>COUNTIFS(Data!$O:$O, "Yes", Data!$B:$B, "Female")</f>
        <v>0</v>
      </c>
      <c r="S29" s="52">
        <f>COUNTIFS(Data!$O:$O, "No", Data!$B:$B, "Female")</f>
        <v>0</v>
      </c>
      <c r="T29" s="52">
        <f>COUNTIFS(Data!$O:$O, "Unsure", Data!$B:$B, "Female")</f>
        <v>0</v>
      </c>
      <c r="U29" s="53" t="e">
        <f t="shared" si="2"/>
        <v>#DIV/0!</v>
      </c>
      <c r="V29" s="53" t="e">
        <f t="shared" si="3"/>
        <v>#DIV/0!</v>
      </c>
      <c r="W29" s="53" t="e">
        <f t="shared" si="4"/>
        <v>#DIV/0!</v>
      </c>
      <c r="X29" s="54" t="e">
        <f t="shared" si="7"/>
        <v>#DIV/0!</v>
      </c>
      <c r="Y29" s="212"/>
      <c r="Z29" s="213"/>
      <c r="AA29" s="213"/>
      <c r="AB29" s="213"/>
      <c r="AC29" s="214"/>
    </row>
    <row r="30" spans="2:29" ht="34.950000000000003" customHeight="1" x14ac:dyDescent="0.25">
      <c r="B30" s="226"/>
      <c r="C30" s="62" t="s">
        <v>86</v>
      </c>
      <c r="D30" s="52">
        <f t="shared" si="5"/>
        <v>0</v>
      </c>
      <c r="E30" s="52">
        <f>COUNTIFS(Data!$P:$P, "Yes", Data!$B:$B, "Male")</f>
        <v>0</v>
      </c>
      <c r="F30" s="52">
        <f>COUNTIFS(Data!$P:$P, "No", Data!$B:$B, "Male")</f>
        <v>0</v>
      </c>
      <c r="G30" s="52">
        <f>COUNTIFS(Data!$P:$P, "Unsure", Data!$B:$B, "Male")</f>
        <v>0</v>
      </c>
      <c r="H30" s="53" t="e">
        <f t="shared" si="8"/>
        <v>#DIV/0!</v>
      </c>
      <c r="I30" s="53" t="e">
        <f t="shared" si="9"/>
        <v>#DIV/0!</v>
      </c>
      <c r="J30" s="53" t="e">
        <f t="shared" si="10"/>
        <v>#DIV/0!</v>
      </c>
      <c r="K30" s="54" t="e">
        <f t="shared" si="6"/>
        <v>#DIV/0!</v>
      </c>
      <c r="L30" s="218"/>
      <c r="M30" s="219"/>
      <c r="N30" s="219"/>
      <c r="O30" s="219"/>
      <c r="P30" s="220"/>
      <c r="Q30" s="52">
        <f t="shared" si="1"/>
        <v>0</v>
      </c>
      <c r="R30" s="52">
        <f>COUNTIFS(Data!$P:$P, "Yes", Data!$B:$B, "Female")</f>
        <v>0</v>
      </c>
      <c r="S30" s="52">
        <f>COUNTIFS(Data!$P:$P, "No", Data!$B:$B, "Female")</f>
        <v>0</v>
      </c>
      <c r="T30" s="52">
        <f>COUNTIFS(Data!$P:$P, "Unsure", Data!$B:$B, "Female")</f>
        <v>0</v>
      </c>
      <c r="U30" s="53" t="e">
        <f t="shared" si="2"/>
        <v>#DIV/0!</v>
      </c>
      <c r="V30" s="53" t="e">
        <f t="shared" si="3"/>
        <v>#DIV/0!</v>
      </c>
      <c r="W30" s="53" t="e">
        <f t="shared" si="4"/>
        <v>#DIV/0!</v>
      </c>
      <c r="X30" s="54" t="e">
        <f t="shared" si="7"/>
        <v>#DIV/0!</v>
      </c>
      <c r="Y30" s="212"/>
      <c r="Z30" s="213"/>
      <c r="AA30" s="213"/>
      <c r="AB30" s="213"/>
      <c r="AC30" s="214"/>
    </row>
    <row r="31" spans="2:29" ht="34.950000000000003" customHeight="1" x14ac:dyDescent="0.25">
      <c r="B31" s="226"/>
      <c r="C31" s="62" t="s">
        <v>48</v>
      </c>
      <c r="D31" s="52">
        <f t="shared" si="5"/>
        <v>0</v>
      </c>
      <c r="E31" s="52">
        <f>COUNTIFS(Data!$Q:$Q, "Yes", Data!$B:$B, "Male")</f>
        <v>0</v>
      </c>
      <c r="F31" s="52">
        <f>COUNTIFS(Data!$Q:$Q, "No", Data!$B:$B, "Male")</f>
        <v>0</v>
      </c>
      <c r="G31" s="52">
        <f>COUNTIFS(Data!$Q:$Q, "Unsure", Data!$B:$B, "Male")</f>
        <v>0</v>
      </c>
      <c r="H31" s="53" t="e">
        <f t="shared" si="8"/>
        <v>#DIV/0!</v>
      </c>
      <c r="I31" s="53" t="e">
        <f t="shared" si="9"/>
        <v>#DIV/0!</v>
      </c>
      <c r="J31" s="53" t="e">
        <f t="shared" si="10"/>
        <v>#DIV/0!</v>
      </c>
      <c r="K31" s="54" t="e">
        <f t="shared" si="6"/>
        <v>#DIV/0!</v>
      </c>
      <c r="L31" s="218"/>
      <c r="M31" s="219"/>
      <c r="N31" s="219"/>
      <c r="O31" s="219"/>
      <c r="P31" s="220"/>
      <c r="Q31" s="52">
        <f t="shared" si="1"/>
        <v>0</v>
      </c>
      <c r="R31" s="52">
        <f>COUNTIFS(Data!$Q:$Q, "Yes", Data!$B:$B, "Female")</f>
        <v>0</v>
      </c>
      <c r="S31" s="52">
        <f>COUNTIFS(Data!$Q:$Q, "No", Data!$B:$B, "Female")</f>
        <v>0</v>
      </c>
      <c r="T31" s="52">
        <f>COUNTIFS(Data!$Q:$Q, "Unsure", Data!$B:$B, "Female")</f>
        <v>0</v>
      </c>
      <c r="U31" s="53" t="e">
        <f t="shared" si="2"/>
        <v>#DIV/0!</v>
      </c>
      <c r="V31" s="53" t="e">
        <f t="shared" si="3"/>
        <v>#DIV/0!</v>
      </c>
      <c r="W31" s="53" t="e">
        <f t="shared" si="4"/>
        <v>#DIV/0!</v>
      </c>
      <c r="X31" s="54" t="e">
        <f t="shared" si="7"/>
        <v>#DIV/0!</v>
      </c>
      <c r="Y31" s="212"/>
      <c r="Z31" s="213"/>
      <c r="AA31" s="213"/>
      <c r="AB31" s="213"/>
      <c r="AC31" s="214"/>
    </row>
    <row r="32" spans="2:29" ht="34.950000000000003" customHeight="1" x14ac:dyDescent="0.25">
      <c r="B32" s="226"/>
      <c r="C32" s="62" t="s">
        <v>49</v>
      </c>
      <c r="D32" s="52">
        <f t="shared" si="5"/>
        <v>0</v>
      </c>
      <c r="E32" s="52">
        <f>COUNTIFS(Data!$R:$R, "Positive", Data!$B:$B, "Male")</f>
        <v>0</v>
      </c>
      <c r="F32" s="52">
        <f>COUNTIFS(Data!$R:$R, "Negative", Data!$B:$B, "Male")</f>
        <v>0</v>
      </c>
      <c r="G32" s="52">
        <f>COUNTIFS(Data!$R:$R, "Neutral", Data!$B:$B, "Male")</f>
        <v>0</v>
      </c>
      <c r="H32" s="53" t="e">
        <f t="shared" si="8"/>
        <v>#DIV/0!</v>
      </c>
      <c r="I32" s="53" t="e">
        <f t="shared" si="9"/>
        <v>#DIV/0!</v>
      </c>
      <c r="J32" s="53" t="e">
        <f t="shared" si="10"/>
        <v>#DIV/0!</v>
      </c>
      <c r="K32" s="54" t="e">
        <f t="shared" si="6"/>
        <v>#DIV/0!</v>
      </c>
      <c r="L32" s="218"/>
      <c r="M32" s="219"/>
      <c r="N32" s="219"/>
      <c r="O32" s="219"/>
      <c r="P32" s="220"/>
      <c r="Q32" s="52">
        <f t="shared" si="1"/>
        <v>0</v>
      </c>
      <c r="R32" s="52">
        <f>COUNTIFS(Data!$R:$R, "Positive", Data!$B:$B, "Female")</f>
        <v>0</v>
      </c>
      <c r="S32" s="52">
        <f>COUNTIFS(Data!$R:$R, "Negative", Data!$B:$B, "Female")</f>
        <v>0</v>
      </c>
      <c r="T32" s="52">
        <f>COUNTIFS(Data!$R:$R, "Neutral", Data!$B:$B, "Female")</f>
        <v>0</v>
      </c>
      <c r="U32" s="53" t="e">
        <f t="shared" si="2"/>
        <v>#DIV/0!</v>
      </c>
      <c r="V32" s="53" t="e">
        <f t="shared" si="3"/>
        <v>#DIV/0!</v>
      </c>
      <c r="W32" s="53" t="e">
        <f t="shared" si="4"/>
        <v>#DIV/0!</v>
      </c>
      <c r="X32" s="54" t="e">
        <f t="shared" si="7"/>
        <v>#DIV/0!</v>
      </c>
      <c r="Y32" s="212"/>
      <c r="Z32" s="213"/>
      <c r="AA32" s="213"/>
      <c r="AB32" s="213"/>
      <c r="AC32" s="214"/>
    </row>
    <row r="33" spans="2:29" ht="34.950000000000003" customHeight="1" x14ac:dyDescent="0.25">
      <c r="B33" s="226"/>
      <c r="C33" s="56" t="s">
        <v>32</v>
      </c>
      <c r="D33" s="57">
        <f t="shared" si="5"/>
        <v>0</v>
      </c>
      <c r="E33" s="57">
        <f>SUM(E29:E32)</f>
        <v>0</v>
      </c>
      <c r="F33" s="57">
        <f>SUM(F29:F32)</f>
        <v>0</v>
      </c>
      <c r="G33" s="57">
        <f>SUM(G29:G32)</f>
        <v>0</v>
      </c>
      <c r="H33" s="58" t="e">
        <f t="shared" si="8"/>
        <v>#DIV/0!</v>
      </c>
      <c r="I33" s="58" t="e">
        <f t="shared" si="9"/>
        <v>#DIV/0!</v>
      </c>
      <c r="J33" s="58" t="e">
        <f t="shared" si="10"/>
        <v>#DIV/0!</v>
      </c>
      <c r="K33" s="59" t="e">
        <f t="shared" si="6"/>
        <v>#DIV/0!</v>
      </c>
      <c r="L33" s="221"/>
      <c r="M33" s="222"/>
      <c r="N33" s="222"/>
      <c r="O33" s="222"/>
      <c r="P33" s="223"/>
      <c r="Q33" s="57">
        <f t="shared" si="1"/>
        <v>0</v>
      </c>
      <c r="R33" s="57">
        <f>SUM(R29:R32)</f>
        <v>0</v>
      </c>
      <c r="S33" s="57">
        <f>SUM(S29:S32)</f>
        <v>0</v>
      </c>
      <c r="T33" s="57">
        <f>SUM(T29:T32)</f>
        <v>0</v>
      </c>
      <c r="U33" s="58" t="e">
        <f t="shared" si="2"/>
        <v>#DIV/0!</v>
      </c>
      <c r="V33" s="58" t="e">
        <f t="shared" si="3"/>
        <v>#DIV/0!</v>
      </c>
      <c r="W33" s="58" t="e">
        <f t="shared" si="4"/>
        <v>#DIV/0!</v>
      </c>
      <c r="X33" s="59" t="e">
        <f>U33*10</f>
        <v>#DIV/0!</v>
      </c>
      <c r="Y33" s="215"/>
      <c r="Z33" s="216"/>
      <c r="AA33" s="216"/>
      <c r="AB33" s="216"/>
      <c r="AC33" s="217"/>
    </row>
    <row r="34" spans="2:29" ht="35.1" customHeight="1" x14ac:dyDescent="0.25">
      <c r="B34" s="203" t="s">
        <v>117</v>
      </c>
      <c r="C34" s="203"/>
      <c r="D34" s="63">
        <f t="shared" ref="D34" si="11">SUM(E34:G34)</f>
        <v>0</v>
      </c>
      <c r="E34" s="63">
        <f>E33+E28+E23+E18</f>
        <v>0</v>
      </c>
      <c r="F34" s="63">
        <f t="shared" ref="F34:G34" si="12">F33+F28+F23+F18</f>
        <v>0</v>
      </c>
      <c r="G34" s="63">
        <f t="shared" si="12"/>
        <v>0</v>
      </c>
      <c r="H34" s="64" t="e">
        <f t="shared" ref="H34" si="13">E34/$D34</f>
        <v>#DIV/0!</v>
      </c>
      <c r="I34" s="64" t="e">
        <f t="shared" ref="I34" si="14">F34/$D34</f>
        <v>#DIV/0!</v>
      </c>
      <c r="J34" s="64" t="e">
        <f t="shared" ref="J34" si="15">G34/$D34</f>
        <v>#DIV/0!</v>
      </c>
      <c r="K34" s="65" t="e">
        <f t="shared" ref="K34" si="16">H34*10</f>
        <v>#DIV/0!</v>
      </c>
      <c r="L34" s="204"/>
      <c r="M34" s="205"/>
      <c r="N34" s="205"/>
      <c r="O34" s="205"/>
      <c r="P34" s="206"/>
      <c r="Q34" s="63">
        <f t="shared" si="1"/>
        <v>0</v>
      </c>
      <c r="R34" s="63">
        <f>R33+R28+R23+R18</f>
        <v>0</v>
      </c>
      <c r="S34" s="63">
        <f t="shared" ref="S34:T34" si="17">S33+S28+S23+S18</f>
        <v>0</v>
      </c>
      <c r="T34" s="63">
        <f t="shared" si="17"/>
        <v>0</v>
      </c>
      <c r="U34" s="64" t="e">
        <f>R34/$Q34</f>
        <v>#DIV/0!</v>
      </c>
      <c r="V34" s="64" t="e">
        <f t="shared" si="3"/>
        <v>#DIV/0!</v>
      </c>
      <c r="W34" s="64" t="e">
        <f t="shared" si="4"/>
        <v>#DIV/0!</v>
      </c>
      <c r="X34" s="65" t="e">
        <f t="shared" ref="X34" si="18">U34*10</f>
        <v>#DIV/0!</v>
      </c>
      <c r="Y34" s="207"/>
      <c r="Z34" s="208"/>
      <c r="AA34" s="208"/>
      <c r="AB34" s="208"/>
      <c r="AC34" s="209"/>
    </row>
    <row r="35" spans="2:29" x14ac:dyDescent="0.25">
      <c r="U35" s="60"/>
      <c r="V35" s="60"/>
      <c r="W35" s="60"/>
    </row>
    <row r="36" spans="2:29" x14ac:dyDescent="0.25">
      <c r="U36" s="60"/>
      <c r="V36" s="60"/>
      <c r="W36" s="60"/>
    </row>
  </sheetData>
  <sheetProtection algorithmName="SHA-512" hashValue="IBl+p4nCfEsP6LzYzB/NQBdZeicGitGbteQuscp6Jg7QR8PgCnQqTAeyMp7H7d8gQeIXZrTgU9lVe5bSieKNMA==" saltValue="Vsfk5M1lF0ixpsJLo3/tYQ==" spinCount="100000" sheet="1" insertHyperlinks="0" pivotTables="0"/>
  <mergeCells count="51">
    <mergeCell ref="B2:AC2"/>
    <mergeCell ref="B3:AC3"/>
    <mergeCell ref="H14:J14"/>
    <mergeCell ref="U14:W14"/>
    <mergeCell ref="C5:K5"/>
    <mergeCell ref="R14:T14"/>
    <mergeCell ref="E14:G14"/>
    <mergeCell ref="B29:B33"/>
    <mergeCell ref="Y29:AC29"/>
    <mergeCell ref="Y30:AC30"/>
    <mergeCell ref="Y31:AC31"/>
    <mergeCell ref="Y32:AC32"/>
    <mergeCell ref="Y33:AC33"/>
    <mergeCell ref="L33:P33"/>
    <mergeCell ref="L29:P29"/>
    <mergeCell ref="L30:P30"/>
    <mergeCell ref="L31:P31"/>
    <mergeCell ref="L32:P32"/>
    <mergeCell ref="B24:B28"/>
    <mergeCell ref="Y24:AC24"/>
    <mergeCell ref="Y25:AC25"/>
    <mergeCell ref="Y26:AC26"/>
    <mergeCell ref="Y27:AC27"/>
    <mergeCell ref="Y28:AC28"/>
    <mergeCell ref="L24:P24"/>
    <mergeCell ref="L25:P25"/>
    <mergeCell ref="L26:P26"/>
    <mergeCell ref="L27:P27"/>
    <mergeCell ref="L28:P28"/>
    <mergeCell ref="Y23:AC23"/>
    <mergeCell ref="L19:P19"/>
    <mergeCell ref="L20:P20"/>
    <mergeCell ref="L21:P21"/>
    <mergeCell ref="L22:P22"/>
    <mergeCell ref="L23:P23"/>
    <mergeCell ref="B34:C34"/>
    <mergeCell ref="L34:P34"/>
    <mergeCell ref="Y34:AC34"/>
    <mergeCell ref="B15:C15"/>
    <mergeCell ref="B16:B18"/>
    <mergeCell ref="Y16:AC16"/>
    <mergeCell ref="Y17:AC17"/>
    <mergeCell ref="Y18:AC18"/>
    <mergeCell ref="L16:P16"/>
    <mergeCell ref="L17:P17"/>
    <mergeCell ref="L18:P18"/>
    <mergeCell ref="B19:B23"/>
    <mergeCell ref="Y19:AC19"/>
    <mergeCell ref="Y20:AC20"/>
    <mergeCell ref="Y21:AC21"/>
    <mergeCell ref="Y22:AC2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3:AP37"/>
  <sheetViews>
    <sheetView zoomScale="55" zoomScaleNormal="55" workbookViewId="0">
      <selection activeCell="O10" sqref="O10"/>
    </sheetView>
  </sheetViews>
  <sheetFormatPr defaultColWidth="8.88671875" defaultRowHeight="13.8" x14ac:dyDescent="0.25"/>
  <cols>
    <col min="1" max="1" width="3.44140625" style="22" customWidth="1"/>
    <col min="2" max="2" width="19.109375" style="22" customWidth="1"/>
    <col min="3" max="3" width="77.5546875" style="22" customWidth="1"/>
    <col min="4" max="4" width="14.44140625" style="22" customWidth="1"/>
    <col min="5" max="6" width="8.6640625" style="22" hidden="1" customWidth="1"/>
    <col min="7" max="10" width="11.44140625" style="22" hidden="1" customWidth="1"/>
    <col min="11" max="15" width="14.44140625" style="22" customWidth="1"/>
    <col min="16" max="16" width="12.6640625" style="23" customWidth="1"/>
    <col min="17" max="17" width="14.109375" style="22" customWidth="1"/>
    <col min="18" max="20" width="11.44140625" style="22" hidden="1" customWidth="1"/>
    <col min="21" max="21" width="10.5546875" style="24" hidden="1" customWidth="1"/>
    <col min="22" max="22" width="11.33203125" style="24" hidden="1" customWidth="1"/>
    <col min="23" max="23" width="11.88671875" style="24" hidden="1" customWidth="1"/>
    <col min="24" max="24" width="15" style="22" customWidth="1"/>
    <col min="25" max="25" width="11.109375" style="22" customWidth="1"/>
    <col min="26" max="28" width="14.6640625" style="22" customWidth="1"/>
    <col min="29" max="30" width="14.109375" style="22" customWidth="1"/>
    <col min="31" max="33" width="11.44140625" style="22" hidden="1" customWidth="1"/>
    <col min="34" max="34" width="10.5546875" style="24" hidden="1" customWidth="1"/>
    <col min="35" max="35" width="11.33203125" style="24" hidden="1" customWidth="1"/>
    <col min="36" max="36" width="11.88671875" style="24" hidden="1" customWidth="1"/>
    <col min="37" max="37" width="15" style="22" customWidth="1"/>
    <col min="38" max="38" width="11.109375" style="22" customWidth="1"/>
    <col min="39" max="41" width="14.6640625" style="22" customWidth="1"/>
    <col min="42" max="42" width="14.109375" style="22" customWidth="1"/>
    <col min="43" max="16384" width="8.88671875" style="22"/>
  </cols>
  <sheetData>
    <row r="3" spans="2:42" ht="88.2" customHeight="1" x14ac:dyDescent="0.25">
      <c r="B3" s="197" t="s">
        <v>125</v>
      </c>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row>
    <row r="4" spans="2:42" s="23" customFormat="1" ht="36.75" customHeight="1" x14ac:dyDescent="0.25">
      <c r="B4" s="198" t="s">
        <v>94</v>
      </c>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row>
    <row r="5" spans="2:42" s="23" customFormat="1" x14ac:dyDescent="0.25"/>
    <row r="6" spans="2:42" ht="17.399999999999999" x14ac:dyDescent="0.3">
      <c r="C6" s="230" t="s">
        <v>34</v>
      </c>
      <c r="D6" s="230"/>
      <c r="E6" s="230"/>
      <c r="F6" s="230"/>
      <c r="G6" s="230"/>
      <c r="H6" s="230"/>
      <c r="I6" s="230"/>
      <c r="J6" s="230"/>
      <c r="K6" s="230"/>
      <c r="L6" s="230"/>
      <c r="M6" s="83"/>
      <c r="N6" s="83"/>
      <c r="O6" s="83"/>
      <c r="Q6" s="83"/>
      <c r="R6" s="83"/>
      <c r="S6" s="83"/>
      <c r="T6" s="83"/>
      <c r="U6" s="83"/>
      <c r="V6" s="83"/>
      <c r="W6" s="25"/>
      <c r="X6" s="26"/>
      <c r="Y6" s="26"/>
      <c r="AD6" s="83"/>
      <c r="AE6" s="83"/>
      <c r="AF6" s="83"/>
      <c r="AG6" s="83"/>
      <c r="AH6" s="83"/>
      <c r="AI6" s="83"/>
      <c r="AJ6" s="25"/>
      <c r="AK6" s="26"/>
      <c r="AL6" s="26"/>
    </row>
    <row r="7" spans="2:42" ht="27.6" x14ac:dyDescent="0.3">
      <c r="C7" s="27"/>
      <c r="D7" s="28" t="s">
        <v>95</v>
      </c>
      <c r="K7" s="28" t="s">
        <v>96</v>
      </c>
      <c r="L7" s="28" t="s">
        <v>97</v>
      </c>
      <c r="M7" s="29"/>
      <c r="N7" s="29"/>
      <c r="O7" s="29"/>
      <c r="Q7" s="23"/>
      <c r="R7" s="23"/>
      <c r="S7" s="23"/>
      <c r="T7" s="23"/>
      <c r="U7" s="23"/>
      <c r="V7" s="23"/>
      <c r="W7" s="23"/>
      <c r="X7" s="23"/>
      <c r="Y7" s="23"/>
      <c r="Z7" s="23"/>
      <c r="AA7" s="23"/>
      <c r="AD7" s="23"/>
      <c r="AE7" s="23"/>
      <c r="AF7" s="23"/>
      <c r="AG7" s="23"/>
      <c r="AH7" s="23"/>
      <c r="AI7" s="23"/>
      <c r="AJ7" s="23"/>
      <c r="AK7" s="23"/>
      <c r="AL7" s="23"/>
      <c r="AM7" s="23"/>
      <c r="AN7" s="23"/>
    </row>
    <row r="8" spans="2:42" ht="17.399999999999999" x14ac:dyDescent="0.25">
      <c r="C8" s="30" t="s">
        <v>31</v>
      </c>
      <c r="D8" s="31" t="e">
        <f>K19</f>
        <v>#DIV/0!</v>
      </c>
      <c r="E8" s="23"/>
      <c r="F8" s="23"/>
      <c r="G8" s="23"/>
      <c r="H8" s="23"/>
      <c r="I8" s="23"/>
      <c r="J8" s="23"/>
      <c r="K8" s="31" t="e">
        <f>X19</f>
        <v>#DIV/0!</v>
      </c>
      <c r="L8" s="31" t="e">
        <f>AK19</f>
        <v>#DIV/0!</v>
      </c>
      <c r="M8" s="32"/>
      <c r="N8" s="32"/>
      <c r="O8" s="32"/>
      <c r="Q8" s="23"/>
      <c r="R8" s="23"/>
      <c r="S8" s="23"/>
      <c r="T8" s="23"/>
      <c r="U8" s="23"/>
      <c r="V8" s="23"/>
      <c r="W8" s="23"/>
      <c r="X8" s="23"/>
      <c r="Y8" s="23"/>
      <c r="Z8" s="23"/>
      <c r="AA8" s="23"/>
      <c r="AD8" s="23"/>
      <c r="AE8" s="23"/>
      <c r="AF8" s="23"/>
      <c r="AG8" s="23"/>
      <c r="AH8" s="23"/>
      <c r="AI8" s="23"/>
      <c r="AJ8" s="23"/>
      <c r="AK8" s="23"/>
      <c r="AL8" s="23"/>
      <c r="AM8" s="23"/>
      <c r="AN8" s="23"/>
    </row>
    <row r="9" spans="2:42" ht="17.399999999999999" x14ac:dyDescent="0.25">
      <c r="C9" s="33" t="s">
        <v>13</v>
      </c>
      <c r="D9" s="34" t="e">
        <f>K24</f>
        <v>#DIV/0!</v>
      </c>
      <c r="E9" s="23"/>
      <c r="F9" s="23"/>
      <c r="G9" s="23"/>
      <c r="H9" s="23"/>
      <c r="I9" s="23"/>
      <c r="J9" s="23"/>
      <c r="K9" s="34" t="e">
        <f>X24</f>
        <v>#DIV/0!</v>
      </c>
      <c r="L9" s="34" t="e">
        <f>AK24</f>
        <v>#DIV/0!</v>
      </c>
      <c r="M9" s="32"/>
      <c r="N9" s="32"/>
      <c r="O9" s="32"/>
      <c r="Q9" s="23"/>
      <c r="R9" s="23"/>
      <c r="S9" s="23"/>
      <c r="T9" s="23"/>
      <c r="U9" s="23"/>
      <c r="V9" s="23"/>
      <c r="W9" s="23"/>
      <c r="X9" s="23"/>
      <c r="Y9" s="23"/>
      <c r="Z9" s="23"/>
      <c r="AA9" s="23"/>
      <c r="AD9" s="23"/>
      <c r="AE9" s="23"/>
      <c r="AF9" s="23"/>
      <c r="AG9" s="23"/>
      <c r="AH9" s="23"/>
      <c r="AI9" s="23"/>
      <c r="AJ9" s="23"/>
      <c r="AK9" s="23"/>
      <c r="AL9" s="23"/>
      <c r="AM9" s="23"/>
      <c r="AN9" s="23"/>
    </row>
    <row r="10" spans="2:42" ht="17.399999999999999" x14ac:dyDescent="0.25">
      <c r="C10" s="35" t="s">
        <v>29</v>
      </c>
      <c r="D10" s="34" t="e">
        <f>K29</f>
        <v>#DIV/0!</v>
      </c>
      <c r="E10" s="23"/>
      <c r="F10" s="23"/>
      <c r="G10" s="23"/>
      <c r="H10" s="23"/>
      <c r="I10" s="23"/>
      <c r="J10" s="23"/>
      <c r="K10" s="34" t="e">
        <f>X29</f>
        <v>#DIV/0!</v>
      </c>
      <c r="L10" s="34" t="e">
        <f>AK29</f>
        <v>#DIV/0!</v>
      </c>
      <c r="M10" s="32"/>
      <c r="N10" s="32"/>
      <c r="O10" s="32"/>
      <c r="Q10" s="23"/>
      <c r="R10" s="23"/>
      <c r="S10" s="23"/>
      <c r="T10" s="23"/>
      <c r="U10" s="23"/>
      <c r="V10" s="23"/>
      <c r="W10" s="23"/>
      <c r="X10" s="23"/>
      <c r="Y10" s="23"/>
      <c r="Z10" s="23"/>
      <c r="AA10" s="23"/>
      <c r="AD10" s="23"/>
      <c r="AE10" s="23"/>
      <c r="AF10" s="23"/>
      <c r="AG10" s="23"/>
      <c r="AH10" s="23"/>
      <c r="AI10" s="23"/>
      <c r="AJ10" s="23"/>
      <c r="AK10" s="23"/>
      <c r="AL10" s="23"/>
      <c r="AM10" s="23"/>
      <c r="AN10" s="23"/>
    </row>
    <row r="11" spans="2:42" ht="17.399999999999999" x14ac:dyDescent="0.25">
      <c r="C11" s="36" t="s">
        <v>14</v>
      </c>
      <c r="D11" s="34" t="e">
        <f>K34</f>
        <v>#DIV/0!</v>
      </c>
      <c r="E11" s="23"/>
      <c r="F11" s="23"/>
      <c r="G11" s="23"/>
      <c r="H11" s="23"/>
      <c r="I11" s="23"/>
      <c r="J11" s="23"/>
      <c r="K11" s="34" t="e">
        <f>X34</f>
        <v>#DIV/0!</v>
      </c>
      <c r="L11" s="34" t="e">
        <f>AK34</f>
        <v>#DIV/0!</v>
      </c>
      <c r="M11" s="32"/>
      <c r="N11" s="32"/>
      <c r="O11" s="32"/>
      <c r="Q11" s="23"/>
      <c r="R11" s="23"/>
      <c r="S11" s="23"/>
      <c r="T11" s="23"/>
      <c r="U11" s="23"/>
      <c r="V11" s="23"/>
      <c r="W11" s="23"/>
      <c r="X11" s="23"/>
      <c r="Y11" s="23"/>
      <c r="Z11" s="23"/>
      <c r="AA11" s="23"/>
      <c r="AD11" s="23"/>
      <c r="AE11" s="23"/>
      <c r="AF11" s="23"/>
      <c r="AG11" s="23"/>
      <c r="AH11" s="23"/>
      <c r="AI11" s="23"/>
      <c r="AJ11" s="23"/>
      <c r="AK11" s="23"/>
      <c r="AL11" s="23"/>
      <c r="AM11" s="23"/>
      <c r="AN11" s="23"/>
    </row>
    <row r="12" spans="2:42" ht="17.399999999999999" x14ac:dyDescent="0.25">
      <c r="C12" s="37" t="s">
        <v>30</v>
      </c>
      <c r="D12" s="34" t="e">
        <f>(E19+E24+E29+E34)/(D19+D24+D29+D34)*10</f>
        <v>#DIV/0!</v>
      </c>
      <c r="E12" s="23"/>
      <c r="F12" s="23"/>
      <c r="G12" s="23"/>
      <c r="H12" s="23"/>
      <c r="I12" s="23"/>
      <c r="J12" s="23"/>
      <c r="K12" s="34" t="e">
        <f>(R19+R24+R29+R34)/(Q19+Q24+Q29+Q34)*10</f>
        <v>#DIV/0!</v>
      </c>
      <c r="L12" s="34" t="e">
        <f>(AE19+AE24+AE29+AE34)/(AD19+AD24+AD29+AD34)*10</f>
        <v>#DIV/0!</v>
      </c>
      <c r="M12" s="32"/>
      <c r="N12" s="32"/>
      <c r="O12" s="32"/>
      <c r="Q12" s="23"/>
      <c r="R12" s="23"/>
      <c r="S12" s="23"/>
      <c r="T12" s="23"/>
      <c r="U12" s="23"/>
      <c r="V12" s="23"/>
      <c r="W12" s="23"/>
      <c r="X12" s="23"/>
      <c r="Y12" s="23"/>
      <c r="Z12" s="23"/>
      <c r="AA12" s="23"/>
      <c r="AD12" s="23"/>
      <c r="AE12" s="23"/>
      <c r="AF12" s="23"/>
      <c r="AG12" s="23"/>
      <c r="AH12" s="23"/>
      <c r="AI12" s="23"/>
      <c r="AJ12" s="23"/>
      <c r="AK12" s="23"/>
      <c r="AL12" s="23"/>
      <c r="AM12" s="23"/>
      <c r="AN12" s="23"/>
    </row>
    <row r="13" spans="2:42" ht="16.8" x14ac:dyDescent="0.25">
      <c r="C13" s="38"/>
      <c r="D13" s="39"/>
      <c r="E13" s="40"/>
      <c r="F13" s="40"/>
      <c r="G13" s="40"/>
      <c r="H13" s="40"/>
      <c r="I13" s="40"/>
      <c r="J13" s="40"/>
      <c r="K13" s="40"/>
      <c r="L13" s="40"/>
      <c r="M13" s="40"/>
      <c r="N13" s="40"/>
      <c r="O13" s="40"/>
      <c r="Q13" s="40"/>
      <c r="R13" s="40"/>
      <c r="S13" s="40"/>
      <c r="T13" s="40"/>
      <c r="AD13" s="40"/>
      <c r="AE13" s="40"/>
      <c r="AF13" s="40"/>
      <c r="AG13" s="40"/>
    </row>
    <row r="14" spans="2:42" ht="16.8" x14ac:dyDescent="0.25">
      <c r="C14" s="38"/>
      <c r="D14" s="41"/>
      <c r="E14" s="40"/>
      <c r="F14" s="40"/>
      <c r="G14" s="40"/>
      <c r="H14" s="40"/>
      <c r="I14" s="40"/>
      <c r="J14" s="40"/>
      <c r="K14" s="40"/>
      <c r="L14" s="40"/>
      <c r="M14" s="40"/>
      <c r="N14" s="40"/>
      <c r="O14" s="40"/>
      <c r="Q14" s="40"/>
      <c r="R14" s="40"/>
      <c r="S14" s="40"/>
      <c r="T14" s="40"/>
      <c r="AD14" s="40"/>
      <c r="AE14" s="40"/>
      <c r="AF14" s="40"/>
      <c r="AG14" s="40"/>
    </row>
    <row r="15" spans="2:42" ht="37.200000000000003" customHeight="1" x14ac:dyDescent="0.25">
      <c r="B15" s="26"/>
      <c r="C15" s="26"/>
      <c r="D15" s="28" t="s">
        <v>95</v>
      </c>
      <c r="E15" s="227" t="s">
        <v>98</v>
      </c>
      <c r="F15" s="228"/>
      <c r="G15" s="229"/>
      <c r="H15" s="227" t="s">
        <v>99</v>
      </c>
      <c r="I15" s="228"/>
      <c r="J15" s="229"/>
      <c r="K15" s="28" t="s">
        <v>95</v>
      </c>
      <c r="L15" s="42"/>
      <c r="M15" s="42"/>
      <c r="N15" s="42"/>
      <c r="O15" s="42"/>
      <c r="Q15" s="28" t="s">
        <v>96</v>
      </c>
      <c r="R15" s="227" t="s">
        <v>100</v>
      </c>
      <c r="S15" s="228"/>
      <c r="T15" s="229"/>
      <c r="U15" s="210" t="s">
        <v>101</v>
      </c>
      <c r="V15" s="210"/>
      <c r="W15" s="210"/>
      <c r="X15" s="28" t="s">
        <v>96</v>
      </c>
      <c r="Y15" s="26"/>
      <c r="Z15" s="26"/>
      <c r="AD15" s="28" t="s">
        <v>97</v>
      </c>
      <c r="AE15" s="227" t="s">
        <v>102</v>
      </c>
      <c r="AF15" s="228"/>
      <c r="AG15" s="229"/>
      <c r="AH15" s="210" t="s">
        <v>103</v>
      </c>
      <c r="AI15" s="210"/>
      <c r="AJ15" s="210"/>
      <c r="AK15" s="28" t="s">
        <v>97</v>
      </c>
      <c r="AL15" s="26"/>
      <c r="AM15" s="26"/>
    </row>
    <row r="16" spans="2:42" ht="27.6" x14ac:dyDescent="0.25">
      <c r="B16" s="210" t="s">
        <v>15</v>
      </c>
      <c r="C16" s="210"/>
      <c r="D16" s="82" t="s">
        <v>33</v>
      </c>
      <c r="E16" s="43" t="s">
        <v>75</v>
      </c>
      <c r="F16" s="44" t="s">
        <v>76</v>
      </c>
      <c r="G16" s="45" t="s">
        <v>77</v>
      </c>
      <c r="H16" s="43" t="s">
        <v>75</v>
      </c>
      <c r="I16" s="44" t="s">
        <v>76</v>
      </c>
      <c r="J16" s="45" t="s">
        <v>77</v>
      </c>
      <c r="K16" s="46" t="s">
        <v>88</v>
      </c>
      <c r="L16" s="42"/>
      <c r="M16" s="47" t="s">
        <v>75</v>
      </c>
      <c r="N16" s="48" t="s">
        <v>76</v>
      </c>
      <c r="O16" s="49" t="s">
        <v>77</v>
      </c>
      <c r="Q16" s="82" t="s">
        <v>33</v>
      </c>
      <c r="R16" s="43" t="s">
        <v>75</v>
      </c>
      <c r="S16" s="44" t="s">
        <v>76</v>
      </c>
      <c r="T16" s="45" t="s">
        <v>77</v>
      </c>
      <c r="U16" s="43" t="s">
        <v>75</v>
      </c>
      <c r="V16" s="44" t="s">
        <v>76</v>
      </c>
      <c r="W16" s="45" t="s">
        <v>77</v>
      </c>
      <c r="X16" s="46" t="s">
        <v>88</v>
      </c>
      <c r="Y16" s="50"/>
      <c r="Z16" s="43" t="s">
        <v>75</v>
      </c>
      <c r="AA16" s="44" t="s">
        <v>76</v>
      </c>
      <c r="AB16" s="45" t="s">
        <v>77</v>
      </c>
      <c r="AD16" s="82" t="s">
        <v>33</v>
      </c>
      <c r="AE16" s="43" t="s">
        <v>75</v>
      </c>
      <c r="AF16" s="44" t="s">
        <v>76</v>
      </c>
      <c r="AG16" s="45" t="s">
        <v>77</v>
      </c>
      <c r="AH16" s="43" t="s">
        <v>75</v>
      </c>
      <c r="AI16" s="44" t="s">
        <v>76</v>
      </c>
      <c r="AJ16" s="45" t="s">
        <v>77</v>
      </c>
      <c r="AK16" s="46" t="s">
        <v>88</v>
      </c>
      <c r="AL16" s="50"/>
      <c r="AM16" s="43" t="s">
        <v>75</v>
      </c>
      <c r="AN16" s="44" t="s">
        <v>76</v>
      </c>
      <c r="AO16" s="45" t="s">
        <v>77</v>
      </c>
    </row>
    <row r="17" spans="2:42" ht="34.950000000000003" customHeight="1" x14ac:dyDescent="0.25">
      <c r="B17" s="211" t="s">
        <v>31</v>
      </c>
      <c r="C17" s="51" t="s">
        <v>38</v>
      </c>
      <c r="D17" s="52">
        <f>SUM(E17:G17)</f>
        <v>0</v>
      </c>
      <c r="E17" s="52">
        <f>COUNTIFS(Data!$E:$E, "Yes", Data!$C:$C, "Yes")</f>
        <v>0</v>
      </c>
      <c r="F17" s="52">
        <f>COUNTIFS(Data!$E:$E, "No", Data!$C:$C, "Yes")</f>
        <v>0</v>
      </c>
      <c r="G17" s="52">
        <f>COUNTIFS(Data!$E:$E, "Unsure", Data!$C:$C, "Yes")</f>
        <v>0</v>
      </c>
      <c r="H17" s="53" t="e">
        <f t="shared" ref="H17:J32" si="0">E17/$D17</f>
        <v>#DIV/0!</v>
      </c>
      <c r="I17" s="53" t="e">
        <f t="shared" si="0"/>
        <v>#DIV/0!</v>
      </c>
      <c r="J17" s="53" t="e">
        <f t="shared" si="0"/>
        <v>#DIV/0!</v>
      </c>
      <c r="K17" s="54" t="e">
        <f>H17*10</f>
        <v>#DIV/0!</v>
      </c>
      <c r="L17" s="218"/>
      <c r="M17" s="219"/>
      <c r="N17" s="219"/>
      <c r="O17" s="219"/>
      <c r="P17" s="220"/>
      <c r="Q17" s="52">
        <f t="shared" ref="Q17:Q35" si="1">SUM(R17:T17)</f>
        <v>0</v>
      </c>
      <c r="R17" s="52">
        <f>COUNTIFS(Data!$E:$E, "Yes", Data!$C:$C, "No - different region")</f>
        <v>0</v>
      </c>
      <c r="S17" s="52">
        <f>COUNTIFS(Data!$E:$E, "No", Data!$C:$C, "No - different region")</f>
        <v>0</v>
      </c>
      <c r="T17" s="52">
        <f>COUNTIFS(Data!$E:$E, "Unsure", Data!$C:$C, "No - different region")</f>
        <v>0</v>
      </c>
      <c r="U17" s="53" t="e">
        <f t="shared" ref="U17:W34" si="2">R17/$Q17</f>
        <v>#DIV/0!</v>
      </c>
      <c r="V17" s="53" t="e">
        <f t="shared" si="2"/>
        <v>#DIV/0!</v>
      </c>
      <c r="W17" s="53" t="e">
        <f t="shared" si="2"/>
        <v>#DIV/0!</v>
      </c>
      <c r="X17" s="54" t="e">
        <f>U17*10</f>
        <v>#DIV/0!</v>
      </c>
      <c r="Y17" s="212"/>
      <c r="Z17" s="213"/>
      <c r="AA17" s="213"/>
      <c r="AB17" s="213"/>
      <c r="AC17" s="214"/>
      <c r="AD17" s="52">
        <f t="shared" ref="AD17:AD35" si="3">SUM(AE17:AG17)</f>
        <v>0</v>
      </c>
      <c r="AE17" s="52">
        <f>COUNTIFS(Data!$E:$E, "Yes", Data!$C:$C, "No - different country")</f>
        <v>0</v>
      </c>
      <c r="AF17" s="52">
        <f>COUNTIFS(Data!$E:$E, "No", Data!$C:$C, "No - different country")</f>
        <v>0</v>
      </c>
      <c r="AG17" s="52">
        <f>COUNTIFS(Data!$E:$E, "Unsure", Data!$C:$C, "No - different country")</f>
        <v>0</v>
      </c>
      <c r="AH17" s="53" t="e">
        <f>AE17/$AD17</f>
        <v>#DIV/0!</v>
      </c>
      <c r="AI17" s="53" t="e">
        <f t="shared" ref="AI17:AJ17" si="4">AF17/$AD17</f>
        <v>#DIV/0!</v>
      </c>
      <c r="AJ17" s="53" t="e">
        <f t="shared" si="4"/>
        <v>#DIV/0!</v>
      </c>
      <c r="AK17" s="54" t="e">
        <f>AH17*10</f>
        <v>#DIV/0!</v>
      </c>
      <c r="AL17" s="212"/>
      <c r="AM17" s="213"/>
      <c r="AN17" s="213"/>
      <c r="AO17" s="213"/>
      <c r="AP17" s="214"/>
    </row>
    <row r="18" spans="2:42" ht="34.950000000000003" customHeight="1" x14ac:dyDescent="0.25">
      <c r="B18" s="211"/>
      <c r="C18" s="51" t="s">
        <v>39</v>
      </c>
      <c r="D18" s="52">
        <f t="shared" ref="D18:D35" si="5">SUM(E18:G18)</f>
        <v>0</v>
      </c>
      <c r="E18" s="52">
        <f>COUNTIFS(Data!$F:$F, "Yes", Data!$C:$C, "Yes")</f>
        <v>0</v>
      </c>
      <c r="F18" s="52">
        <f>COUNTIFS(Data!$F:$F, "No", Data!$C:$C, "Yes")</f>
        <v>0</v>
      </c>
      <c r="G18" s="52">
        <f>COUNTIFS(Data!$F:$F, "Unsure", Data!$C:$C, "Yes")</f>
        <v>0</v>
      </c>
      <c r="H18" s="53" t="e">
        <f t="shared" si="0"/>
        <v>#DIV/0!</v>
      </c>
      <c r="I18" s="53" t="e">
        <f t="shared" si="0"/>
        <v>#DIV/0!</v>
      </c>
      <c r="J18" s="53" t="e">
        <f t="shared" si="0"/>
        <v>#DIV/0!</v>
      </c>
      <c r="K18" s="55" t="e">
        <f t="shared" ref="K18:K35" si="6">H18*10</f>
        <v>#DIV/0!</v>
      </c>
      <c r="L18" s="218"/>
      <c r="M18" s="219"/>
      <c r="N18" s="219"/>
      <c r="O18" s="219"/>
      <c r="P18" s="220"/>
      <c r="Q18" s="52">
        <f t="shared" si="1"/>
        <v>0</v>
      </c>
      <c r="R18" s="52">
        <f>COUNTIFS(Data!$F:$F, "Yes", Data!$C:$C, "No - different region")</f>
        <v>0</v>
      </c>
      <c r="S18" s="52">
        <f>COUNTIFS(Data!$F:$F, "No", Data!$C:$C, "No - different region")</f>
        <v>0</v>
      </c>
      <c r="T18" s="52">
        <f>COUNTIFS(Data!$F:$F, "Unsure", Data!$C:$C, "No - different region")</f>
        <v>0</v>
      </c>
      <c r="U18" s="53" t="e">
        <f t="shared" si="2"/>
        <v>#DIV/0!</v>
      </c>
      <c r="V18" s="53" t="e">
        <f t="shared" si="2"/>
        <v>#DIV/0!</v>
      </c>
      <c r="W18" s="53" t="e">
        <f t="shared" si="2"/>
        <v>#DIV/0!</v>
      </c>
      <c r="X18" s="55" t="e">
        <f t="shared" ref="X18:X33" si="7">U18*10</f>
        <v>#DIV/0!</v>
      </c>
      <c r="Y18" s="212"/>
      <c r="Z18" s="213"/>
      <c r="AA18" s="213"/>
      <c r="AB18" s="213"/>
      <c r="AC18" s="214"/>
      <c r="AD18" s="52">
        <f t="shared" si="3"/>
        <v>0</v>
      </c>
      <c r="AE18" s="52">
        <f>COUNTIFS(Data!$F:$F, "Yes", Data!$C:$C, "No - different country")</f>
        <v>0</v>
      </c>
      <c r="AF18" s="52">
        <f>COUNTIFS(Data!$F:$F, "No", Data!$C:$C, "No - different country")</f>
        <v>0</v>
      </c>
      <c r="AG18" s="52">
        <f>COUNTIFS(Data!$F:$F, "Unsure", Data!$C:$C, "No - different country")</f>
        <v>0</v>
      </c>
      <c r="AH18" s="53" t="e">
        <f t="shared" ref="AH18:AH34" si="8">AE18/$AD18</f>
        <v>#DIV/0!</v>
      </c>
      <c r="AI18" s="53" t="e">
        <f t="shared" ref="AI18:AI35" si="9">AF18/$AD18</f>
        <v>#DIV/0!</v>
      </c>
      <c r="AJ18" s="53" t="e">
        <f t="shared" ref="AJ18:AJ35" si="10">AG18/$AD18</f>
        <v>#DIV/0!</v>
      </c>
      <c r="AK18" s="55" t="e">
        <f t="shared" ref="AK18:AK33" si="11">AH18*10</f>
        <v>#DIV/0!</v>
      </c>
      <c r="AL18" s="212"/>
      <c r="AM18" s="213"/>
      <c r="AN18" s="213"/>
      <c r="AO18" s="213"/>
      <c r="AP18" s="214"/>
    </row>
    <row r="19" spans="2:42" ht="34.950000000000003" customHeight="1" x14ac:dyDescent="0.25">
      <c r="B19" s="211"/>
      <c r="C19" s="56" t="s">
        <v>32</v>
      </c>
      <c r="D19" s="57">
        <f t="shared" si="5"/>
        <v>0</v>
      </c>
      <c r="E19" s="57">
        <f>SUM(E17:E18)</f>
        <v>0</v>
      </c>
      <c r="F19" s="57">
        <f>SUM(F17:F18)</f>
        <v>0</v>
      </c>
      <c r="G19" s="57">
        <f>SUM(G17:G18)</f>
        <v>0</v>
      </c>
      <c r="H19" s="58" t="e">
        <f t="shared" si="0"/>
        <v>#DIV/0!</v>
      </c>
      <c r="I19" s="58" t="e">
        <f t="shared" si="0"/>
        <v>#DIV/0!</v>
      </c>
      <c r="J19" s="58" t="e">
        <f t="shared" si="0"/>
        <v>#DIV/0!</v>
      </c>
      <c r="K19" s="59" t="e">
        <f t="shared" si="6"/>
        <v>#DIV/0!</v>
      </c>
      <c r="L19" s="221"/>
      <c r="M19" s="222"/>
      <c r="N19" s="222"/>
      <c r="O19" s="222"/>
      <c r="P19" s="223"/>
      <c r="Q19" s="57">
        <f t="shared" si="1"/>
        <v>0</v>
      </c>
      <c r="R19" s="57">
        <f>SUM(R17:R18)</f>
        <v>0</v>
      </c>
      <c r="S19" s="57">
        <f>SUM(S17:S18)</f>
        <v>0</v>
      </c>
      <c r="T19" s="57">
        <f>SUM(T17:T18)</f>
        <v>0</v>
      </c>
      <c r="U19" s="58" t="e">
        <f t="shared" si="2"/>
        <v>#DIV/0!</v>
      </c>
      <c r="V19" s="58" t="e">
        <f t="shared" si="2"/>
        <v>#DIV/0!</v>
      </c>
      <c r="W19" s="58" t="e">
        <f t="shared" si="2"/>
        <v>#DIV/0!</v>
      </c>
      <c r="X19" s="59" t="e">
        <f t="shared" si="7"/>
        <v>#DIV/0!</v>
      </c>
      <c r="Y19" s="215"/>
      <c r="Z19" s="216"/>
      <c r="AA19" s="216"/>
      <c r="AB19" s="216"/>
      <c r="AC19" s="217"/>
      <c r="AD19" s="57">
        <f t="shared" si="3"/>
        <v>0</v>
      </c>
      <c r="AE19" s="57">
        <f>SUM(AE17:AE18)</f>
        <v>0</v>
      </c>
      <c r="AF19" s="57">
        <f>SUM(AF17:AF18)</f>
        <v>0</v>
      </c>
      <c r="AG19" s="57">
        <f>SUM(AG17:AG18)</f>
        <v>0</v>
      </c>
      <c r="AH19" s="58" t="e">
        <f t="shared" si="8"/>
        <v>#DIV/0!</v>
      </c>
      <c r="AI19" s="58" t="e">
        <f t="shared" si="9"/>
        <v>#DIV/0!</v>
      </c>
      <c r="AJ19" s="58" t="e">
        <f t="shared" si="10"/>
        <v>#DIV/0!</v>
      </c>
      <c r="AK19" s="59" t="e">
        <f t="shared" si="11"/>
        <v>#DIV/0!</v>
      </c>
      <c r="AL19" s="215"/>
      <c r="AM19" s="216"/>
      <c r="AN19" s="216"/>
      <c r="AO19" s="216"/>
      <c r="AP19" s="217"/>
    </row>
    <row r="20" spans="2:42" s="60" customFormat="1" ht="34.950000000000003" customHeight="1" x14ac:dyDescent="0.25">
      <c r="B20" s="224" t="s">
        <v>13</v>
      </c>
      <c r="C20" s="61" t="s">
        <v>40</v>
      </c>
      <c r="D20" s="52">
        <f t="shared" si="5"/>
        <v>0</v>
      </c>
      <c r="E20" s="52">
        <f>COUNTIFS(Data!$G:$G, "Yes", Data!$C:$C, "Yes")</f>
        <v>0</v>
      </c>
      <c r="F20" s="52">
        <f>COUNTIFS(Data!$G:$G, "No", Data!$C:$C, "Yes")+COUNTIFS(Data!$G:$G, "Sometimes", Data!$C:$C, "Yes")</f>
        <v>0</v>
      </c>
      <c r="G20" s="52"/>
      <c r="H20" s="53" t="e">
        <f t="shared" si="0"/>
        <v>#DIV/0!</v>
      </c>
      <c r="I20" s="53" t="e">
        <f t="shared" si="0"/>
        <v>#DIV/0!</v>
      </c>
      <c r="J20" s="53"/>
      <c r="K20" s="54" t="e">
        <f t="shared" si="6"/>
        <v>#DIV/0!</v>
      </c>
      <c r="L20" s="218"/>
      <c r="M20" s="219"/>
      <c r="N20" s="219"/>
      <c r="O20" s="219"/>
      <c r="P20" s="220"/>
      <c r="Q20" s="52">
        <f t="shared" si="1"/>
        <v>0</v>
      </c>
      <c r="R20" s="52">
        <f>COUNTIFS(Data!$G:$G, "Yes", Data!$C:$C, "No - different region")</f>
        <v>0</v>
      </c>
      <c r="S20" s="52">
        <f>COUNTIFS(Data!$G:$G, "No", Data!$C:$C, "No - different region")+COUNTIFS(Data!$G:$G, "Sometimes", Data!$C:$C, "No - different region")</f>
        <v>0</v>
      </c>
      <c r="T20" s="52"/>
      <c r="U20" s="53" t="e">
        <f t="shared" si="2"/>
        <v>#DIV/0!</v>
      </c>
      <c r="V20" s="53" t="e">
        <f t="shared" si="2"/>
        <v>#DIV/0!</v>
      </c>
      <c r="W20" s="53"/>
      <c r="X20" s="54" t="e">
        <f t="shared" si="7"/>
        <v>#DIV/0!</v>
      </c>
      <c r="Y20" s="212"/>
      <c r="Z20" s="213"/>
      <c r="AA20" s="213"/>
      <c r="AB20" s="213"/>
      <c r="AC20" s="214"/>
      <c r="AD20" s="52">
        <f t="shared" si="3"/>
        <v>0</v>
      </c>
      <c r="AE20" s="52">
        <f>COUNTIFS(Data!$G:$G, "Yes", Data!$C:$C, "No - different country")</f>
        <v>0</v>
      </c>
      <c r="AF20" s="52">
        <f>COUNTIFS(Data!$G:$G, "No", Data!$C:$C, "No - different country")+COUNTIFS(Data!$G:$G, "Sometimes", Data!$C:$C, "No - different country")</f>
        <v>0</v>
      </c>
      <c r="AG20" s="52"/>
      <c r="AH20" s="53" t="e">
        <f t="shared" si="8"/>
        <v>#DIV/0!</v>
      </c>
      <c r="AI20" s="53" t="e">
        <f t="shared" si="9"/>
        <v>#DIV/0!</v>
      </c>
      <c r="AJ20" s="53"/>
      <c r="AK20" s="54" t="e">
        <f t="shared" si="11"/>
        <v>#DIV/0!</v>
      </c>
      <c r="AL20" s="212"/>
      <c r="AM20" s="213"/>
      <c r="AN20" s="213"/>
      <c r="AO20" s="213"/>
      <c r="AP20" s="214"/>
    </row>
    <row r="21" spans="2:42" s="60" customFormat="1" ht="34.950000000000003" customHeight="1" x14ac:dyDescent="0.25">
      <c r="B21" s="224"/>
      <c r="C21" s="62" t="s">
        <v>41</v>
      </c>
      <c r="D21" s="52">
        <f t="shared" si="5"/>
        <v>0</v>
      </c>
      <c r="E21" s="52">
        <f>COUNTIFS(Data!$H:$H, "Yes", Data!$C:$C, "Yes")</f>
        <v>0</v>
      </c>
      <c r="F21" s="52">
        <f>COUNTIFS(Data!$H:$H,"No", Data!$C:$C, "Yes")+COUNTIFS(Data!$H:$H,"Sometimes", Data!$C:$C, "Yes")</f>
        <v>0</v>
      </c>
      <c r="G21" s="52"/>
      <c r="H21" s="53" t="e">
        <f t="shared" si="0"/>
        <v>#DIV/0!</v>
      </c>
      <c r="I21" s="53" t="e">
        <f t="shared" si="0"/>
        <v>#DIV/0!</v>
      </c>
      <c r="J21" s="53"/>
      <c r="K21" s="54" t="e">
        <f t="shared" si="6"/>
        <v>#DIV/0!</v>
      </c>
      <c r="L21" s="218"/>
      <c r="M21" s="219"/>
      <c r="N21" s="219"/>
      <c r="O21" s="219"/>
      <c r="P21" s="220"/>
      <c r="Q21" s="52">
        <f t="shared" si="1"/>
        <v>0</v>
      </c>
      <c r="R21" s="52">
        <f>COUNTIFS(Data!$H:$H, "Yes", Data!$C:$C, "No - different region")</f>
        <v>0</v>
      </c>
      <c r="S21" s="52">
        <f>COUNTIFS(Data!$H:$H,"No", Data!$C:$C, "No - different region")+COUNTIFS(Data!$H:$H,"Sometimes", Data!$C:$C, "No - different region")</f>
        <v>0</v>
      </c>
      <c r="T21" s="52"/>
      <c r="U21" s="53" t="e">
        <f t="shared" si="2"/>
        <v>#DIV/0!</v>
      </c>
      <c r="V21" s="53" t="e">
        <f t="shared" si="2"/>
        <v>#DIV/0!</v>
      </c>
      <c r="W21" s="53"/>
      <c r="X21" s="54" t="e">
        <f t="shared" si="7"/>
        <v>#DIV/0!</v>
      </c>
      <c r="Y21" s="212"/>
      <c r="Z21" s="213"/>
      <c r="AA21" s="213"/>
      <c r="AB21" s="213"/>
      <c r="AC21" s="214"/>
      <c r="AD21" s="52">
        <f t="shared" si="3"/>
        <v>0</v>
      </c>
      <c r="AE21" s="52">
        <f>COUNTIFS(Data!$H:$H, "Yes", Data!$C:$C, "No - different country")</f>
        <v>0</v>
      </c>
      <c r="AF21" s="52">
        <f>COUNTIFS(Data!$H:$H,"No", Data!$C:$C, "No - different country")+COUNTIFS(Data!$H:$H,"Sometimes", Data!$C:$C, "No - different country")</f>
        <v>0</v>
      </c>
      <c r="AG21" s="52"/>
      <c r="AH21" s="53" t="e">
        <f t="shared" si="8"/>
        <v>#DIV/0!</v>
      </c>
      <c r="AI21" s="53" t="e">
        <f t="shared" si="9"/>
        <v>#DIV/0!</v>
      </c>
      <c r="AJ21" s="53"/>
      <c r="AK21" s="54" t="e">
        <f t="shared" si="11"/>
        <v>#DIV/0!</v>
      </c>
      <c r="AL21" s="212"/>
      <c r="AM21" s="213"/>
      <c r="AN21" s="213"/>
      <c r="AO21" s="213"/>
      <c r="AP21" s="214"/>
    </row>
    <row r="22" spans="2:42" s="60" customFormat="1" ht="34.950000000000003" customHeight="1" x14ac:dyDescent="0.25">
      <c r="B22" s="224"/>
      <c r="C22" s="62" t="s">
        <v>42</v>
      </c>
      <c r="D22" s="52">
        <f t="shared" si="5"/>
        <v>0</v>
      </c>
      <c r="E22" s="52">
        <f>COUNTIFS(Data!$I:$I, "Yes", Data!$C:$C, "Yes")</f>
        <v>0</v>
      </c>
      <c r="F22" s="52">
        <f>COUNTIFS(Data!$I:$I, "Sometimes", Data!$C:$C, "Yes")+COUNTIFS(Data!$I:$I, "No - money to family", Data!$C:$C, "Yes")+COUNTIFS(Data!$I:$I, "No", Data!$C:$C, "Yes")</f>
        <v>0</v>
      </c>
      <c r="G22" s="52"/>
      <c r="H22" s="53" t="e">
        <f t="shared" si="0"/>
        <v>#DIV/0!</v>
      </c>
      <c r="I22" s="53" t="e">
        <f t="shared" si="0"/>
        <v>#DIV/0!</v>
      </c>
      <c r="J22" s="53"/>
      <c r="K22" s="54" t="e">
        <f t="shared" si="6"/>
        <v>#DIV/0!</v>
      </c>
      <c r="L22" s="218"/>
      <c r="M22" s="219"/>
      <c r="N22" s="219"/>
      <c r="O22" s="219"/>
      <c r="P22" s="220"/>
      <c r="Q22" s="52">
        <f t="shared" si="1"/>
        <v>0</v>
      </c>
      <c r="R22" s="52">
        <f>COUNTIFS(Data!$I:$I, "Yes", Data!$C:$C, "No - different region")</f>
        <v>0</v>
      </c>
      <c r="S22" s="52">
        <f>COUNTIFS(Data!$I:$I, "Sometimes", Data!$C:$C, "No - different region")+COUNTIFS(Data!$I:$I, "No - money to family", Data!$C:$C, "No - different region")+COUNTIFS(Data!$I:$I, "No", Data!$C:$C, "No - different region")</f>
        <v>0</v>
      </c>
      <c r="T22" s="52"/>
      <c r="U22" s="53" t="e">
        <f t="shared" si="2"/>
        <v>#DIV/0!</v>
      </c>
      <c r="V22" s="53" t="e">
        <f t="shared" si="2"/>
        <v>#DIV/0!</v>
      </c>
      <c r="W22" s="53"/>
      <c r="X22" s="54" t="e">
        <f t="shared" si="7"/>
        <v>#DIV/0!</v>
      </c>
      <c r="Y22" s="212"/>
      <c r="Z22" s="213"/>
      <c r="AA22" s="213"/>
      <c r="AB22" s="213"/>
      <c r="AC22" s="214"/>
      <c r="AD22" s="52">
        <f t="shared" si="3"/>
        <v>0</v>
      </c>
      <c r="AE22" s="52">
        <f>COUNTIFS(Data!$I:$I, "Yes", Data!$C:$C, "No - different country")</f>
        <v>0</v>
      </c>
      <c r="AF22" s="52">
        <f>COUNTIFS(Data!$I:$I, "Sometimes", Data!$C:$C, "No - different country")+COUNTIFS(Data!$I:$I, "No - money to family", Data!$C:$C, "No - different country")+COUNTIFS(Data!$I:$I, "No", Data!$C:$C, "No - different country")</f>
        <v>0</v>
      </c>
      <c r="AG22" s="52"/>
      <c r="AH22" s="53" t="e">
        <f t="shared" si="8"/>
        <v>#DIV/0!</v>
      </c>
      <c r="AI22" s="53" t="e">
        <f t="shared" si="9"/>
        <v>#DIV/0!</v>
      </c>
      <c r="AJ22" s="53"/>
      <c r="AK22" s="54" t="e">
        <f t="shared" si="11"/>
        <v>#DIV/0!</v>
      </c>
      <c r="AL22" s="212"/>
      <c r="AM22" s="213"/>
      <c r="AN22" s="213"/>
      <c r="AO22" s="213"/>
      <c r="AP22" s="214"/>
    </row>
    <row r="23" spans="2:42" s="60" customFormat="1" ht="34.950000000000003" customHeight="1" x14ac:dyDescent="0.25">
      <c r="B23" s="224"/>
      <c r="C23" s="62" t="s">
        <v>43</v>
      </c>
      <c r="D23" s="52">
        <f t="shared" si="5"/>
        <v>0</v>
      </c>
      <c r="E23" s="52">
        <f>COUNTIFS(Data!$J:$J, "Yes", Data!$C:$C, "Yes")</f>
        <v>0</v>
      </c>
      <c r="F23" s="52">
        <f>COUNTIFS(Data!$J:$J, "No", Data!$C:$C, "Yes")</f>
        <v>0</v>
      </c>
      <c r="G23" s="52">
        <f>COUNTIFS(Data!$J:$J, "Unsure", Data!$C:$C, "Yes")</f>
        <v>0</v>
      </c>
      <c r="H23" s="53" t="e">
        <f t="shared" si="0"/>
        <v>#DIV/0!</v>
      </c>
      <c r="I23" s="53" t="e">
        <f t="shared" si="0"/>
        <v>#DIV/0!</v>
      </c>
      <c r="J23" s="53" t="e">
        <f t="shared" si="0"/>
        <v>#DIV/0!</v>
      </c>
      <c r="K23" s="54" t="e">
        <f t="shared" si="6"/>
        <v>#DIV/0!</v>
      </c>
      <c r="L23" s="218"/>
      <c r="M23" s="219"/>
      <c r="N23" s="219"/>
      <c r="O23" s="219"/>
      <c r="P23" s="220"/>
      <c r="Q23" s="52">
        <f t="shared" si="1"/>
        <v>0</v>
      </c>
      <c r="R23" s="52">
        <f>COUNTIFS(Data!$J:$J, "Yes", Data!$C:$C, "No - different region")</f>
        <v>0</v>
      </c>
      <c r="S23" s="52">
        <f>COUNTIFS(Data!$J:$J, "No", Data!$C:$C, "No - different region")</f>
        <v>0</v>
      </c>
      <c r="T23" s="52">
        <f>COUNTIFS(Data!$J:$J, "Unsure", Data!$C:$C, "No - different region")</f>
        <v>0</v>
      </c>
      <c r="U23" s="53" t="e">
        <f t="shared" si="2"/>
        <v>#DIV/0!</v>
      </c>
      <c r="V23" s="53" t="e">
        <f t="shared" si="2"/>
        <v>#DIV/0!</v>
      </c>
      <c r="W23" s="53" t="e">
        <f t="shared" si="2"/>
        <v>#DIV/0!</v>
      </c>
      <c r="X23" s="54" t="e">
        <f t="shared" si="7"/>
        <v>#DIV/0!</v>
      </c>
      <c r="Y23" s="212"/>
      <c r="Z23" s="213"/>
      <c r="AA23" s="213"/>
      <c r="AB23" s="213"/>
      <c r="AC23" s="214"/>
      <c r="AD23" s="52">
        <f t="shared" si="3"/>
        <v>0</v>
      </c>
      <c r="AE23" s="52">
        <f>COUNTIFS(Data!$J:$J, "Yes", Data!$C:$C, "No - different country")</f>
        <v>0</v>
      </c>
      <c r="AF23" s="52">
        <f>COUNTIFS(Data!$J:$J, "No", Data!$C:$C, "No - different country")</f>
        <v>0</v>
      </c>
      <c r="AG23" s="52">
        <f>COUNTIFS(Data!$J:$J, "Unsure", Data!$C:$C, "No - different country")</f>
        <v>0</v>
      </c>
      <c r="AH23" s="53" t="e">
        <f t="shared" si="8"/>
        <v>#DIV/0!</v>
      </c>
      <c r="AI23" s="53" t="e">
        <f t="shared" si="9"/>
        <v>#DIV/0!</v>
      </c>
      <c r="AJ23" s="53" t="e">
        <f t="shared" si="10"/>
        <v>#DIV/0!</v>
      </c>
      <c r="AK23" s="54" t="e">
        <f t="shared" si="11"/>
        <v>#DIV/0!</v>
      </c>
      <c r="AL23" s="212"/>
      <c r="AM23" s="213"/>
      <c r="AN23" s="213"/>
      <c r="AO23" s="213"/>
      <c r="AP23" s="214"/>
    </row>
    <row r="24" spans="2:42" s="60" customFormat="1" ht="34.950000000000003" customHeight="1" x14ac:dyDescent="0.25">
      <c r="B24" s="224"/>
      <c r="C24" s="56" t="s">
        <v>32</v>
      </c>
      <c r="D24" s="57">
        <f t="shared" si="5"/>
        <v>0</v>
      </c>
      <c r="E24" s="57">
        <f>SUM(E20:E23)</f>
        <v>0</v>
      </c>
      <c r="F24" s="57">
        <f>SUM(F20:F23)</f>
        <v>0</v>
      </c>
      <c r="G24" s="57">
        <f>SUM(G20:G23)</f>
        <v>0</v>
      </c>
      <c r="H24" s="58" t="e">
        <f t="shared" si="0"/>
        <v>#DIV/0!</v>
      </c>
      <c r="I24" s="58" t="e">
        <f t="shared" si="0"/>
        <v>#DIV/0!</v>
      </c>
      <c r="J24" s="58" t="e">
        <f t="shared" si="0"/>
        <v>#DIV/0!</v>
      </c>
      <c r="K24" s="59" t="e">
        <f t="shared" si="6"/>
        <v>#DIV/0!</v>
      </c>
      <c r="L24" s="221"/>
      <c r="M24" s="222"/>
      <c r="N24" s="222"/>
      <c r="O24" s="222"/>
      <c r="P24" s="223"/>
      <c r="Q24" s="57">
        <f t="shared" si="1"/>
        <v>0</v>
      </c>
      <c r="R24" s="57">
        <f>SUM(R20:R23)</f>
        <v>0</v>
      </c>
      <c r="S24" s="57">
        <f>SUM(S20:S23)</f>
        <v>0</v>
      </c>
      <c r="T24" s="57">
        <f>SUM(T20:T23)</f>
        <v>0</v>
      </c>
      <c r="U24" s="58" t="e">
        <f t="shared" si="2"/>
        <v>#DIV/0!</v>
      </c>
      <c r="V24" s="58" t="e">
        <f t="shared" si="2"/>
        <v>#DIV/0!</v>
      </c>
      <c r="W24" s="58" t="e">
        <f t="shared" si="2"/>
        <v>#DIV/0!</v>
      </c>
      <c r="X24" s="59" t="e">
        <f t="shared" si="7"/>
        <v>#DIV/0!</v>
      </c>
      <c r="Y24" s="215"/>
      <c r="Z24" s="216"/>
      <c r="AA24" s="216"/>
      <c r="AB24" s="216"/>
      <c r="AC24" s="217"/>
      <c r="AD24" s="57">
        <f t="shared" si="3"/>
        <v>0</v>
      </c>
      <c r="AE24" s="57">
        <f>SUM(AE20:AE23)</f>
        <v>0</v>
      </c>
      <c r="AF24" s="57">
        <f>SUM(AF20:AF23)</f>
        <v>0</v>
      </c>
      <c r="AG24" s="57">
        <f>SUM(AG20:AG23)</f>
        <v>0</v>
      </c>
      <c r="AH24" s="58" t="e">
        <f t="shared" si="8"/>
        <v>#DIV/0!</v>
      </c>
      <c r="AI24" s="58" t="e">
        <f t="shared" si="9"/>
        <v>#DIV/0!</v>
      </c>
      <c r="AJ24" s="58" t="e">
        <f t="shared" si="10"/>
        <v>#DIV/0!</v>
      </c>
      <c r="AK24" s="59" t="e">
        <f t="shared" si="11"/>
        <v>#DIV/0!</v>
      </c>
      <c r="AL24" s="215"/>
      <c r="AM24" s="216"/>
      <c r="AN24" s="216"/>
      <c r="AO24" s="216"/>
      <c r="AP24" s="217"/>
    </row>
    <row r="25" spans="2:42" ht="34.950000000000003" customHeight="1" x14ac:dyDescent="0.25">
      <c r="B25" s="225" t="s">
        <v>29</v>
      </c>
      <c r="C25" s="61" t="s">
        <v>44</v>
      </c>
      <c r="D25" s="52">
        <f t="shared" si="5"/>
        <v>0</v>
      </c>
      <c r="E25" s="52">
        <f>COUNTIFS(Data!$K:$K, "Yes", Data!$C:$C, "Yes")</f>
        <v>0</v>
      </c>
      <c r="F25" s="52">
        <f>COUNTIFS(Data!$K:$K, "No", Data!$C:$C, "Yes")</f>
        <v>0</v>
      </c>
      <c r="G25" s="52">
        <f>COUNTIFS(Data!$K:$K, "Unsure", Data!$C:$C, "Yes")</f>
        <v>0</v>
      </c>
      <c r="H25" s="53" t="e">
        <f t="shared" si="0"/>
        <v>#DIV/0!</v>
      </c>
      <c r="I25" s="53" t="e">
        <f t="shared" si="0"/>
        <v>#DIV/0!</v>
      </c>
      <c r="J25" s="53" t="e">
        <f t="shared" si="0"/>
        <v>#DIV/0!</v>
      </c>
      <c r="K25" s="54" t="e">
        <f t="shared" si="6"/>
        <v>#DIV/0!</v>
      </c>
      <c r="L25" s="218"/>
      <c r="M25" s="219"/>
      <c r="N25" s="219"/>
      <c r="O25" s="219"/>
      <c r="P25" s="220"/>
      <c r="Q25" s="52">
        <f t="shared" si="1"/>
        <v>0</v>
      </c>
      <c r="R25" s="52">
        <f>COUNTIFS(Data!$K:$K, "Yes", Data!$C:$C, "No - different region")</f>
        <v>0</v>
      </c>
      <c r="S25" s="52">
        <f>COUNTIFS(Data!$K:$K, "No", Data!$C:$C, "No - different region")</f>
        <v>0</v>
      </c>
      <c r="T25" s="52">
        <f>COUNTIFS(Data!$K:$K, "Unsure", Data!$C:$C, "No - different region")</f>
        <v>0</v>
      </c>
      <c r="U25" s="53" t="e">
        <f t="shared" si="2"/>
        <v>#DIV/0!</v>
      </c>
      <c r="V25" s="53" t="e">
        <f t="shared" si="2"/>
        <v>#DIV/0!</v>
      </c>
      <c r="W25" s="53" t="e">
        <f t="shared" si="2"/>
        <v>#DIV/0!</v>
      </c>
      <c r="X25" s="54" t="e">
        <f t="shared" si="7"/>
        <v>#DIV/0!</v>
      </c>
      <c r="Y25" s="212"/>
      <c r="Z25" s="213"/>
      <c r="AA25" s="213"/>
      <c r="AB25" s="213"/>
      <c r="AC25" s="214"/>
      <c r="AD25" s="52">
        <f t="shared" si="3"/>
        <v>0</v>
      </c>
      <c r="AE25" s="52">
        <f>COUNTIFS(Data!$K:$K, "Yes", Data!$C:$C, "No - different country")</f>
        <v>0</v>
      </c>
      <c r="AF25" s="52">
        <f>COUNTIFS(Data!$K:$K, "No", Data!$C:$C, "No - different country")</f>
        <v>0</v>
      </c>
      <c r="AG25" s="52">
        <f>COUNTIFS(Data!$K:$K, "Unsure", Data!$C:$C, "No - different country")</f>
        <v>0</v>
      </c>
      <c r="AH25" s="53" t="e">
        <f t="shared" si="8"/>
        <v>#DIV/0!</v>
      </c>
      <c r="AI25" s="53" t="e">
        <f t="shared" si="9"/>
        <v>#DIV/0!</v>
      </c>
      <c r="AJ25" s="53" t="e">
        <f t="shared" si="10"/>
        <v>#DIV/0!</v>
      </c>
      <c r="AK25" s="54" t="e">
        <f t="shared" si="11"/>
        <v>#DIV/0!</v>
      </c>
      <c r="AL25" s="212"/>
      <c r="AM25" s="213"/>
      <c r="AN25" s="213"/>
      <c r="AO25" s="213"/>
      <c r="AP25" s="214"/>
    </row>
    <row r="26" spans="2:42" ht="34.950000000000003" customHeight="1" x14ac:dyDescent="0.25">
      <c r="B26" s="225"/>
      <c r="C26" s="62" t="s">
        <v>45</v>
      </c>
      <c r="D26" s="52">
        <f t="shared" si="5"/>
        <v>0</v>
      </c>
      <c r="E26" s="52">
        <f>COUNTIFS(Data!$L:$L, "Yes", Data!$C:$C, "Yes")</f>
        <v>0</v>
      </c>
      <c r="F26" s="52">
        <f>COUNTIFS(Data!$L:$L, "No", Data!$C:$C, "Yes")</f>
        <v>0</v>
      </c>
      <c r="G26" s="52">
        <f>COUNTIFS(Data!$L:$L, "Unsure", Data!$C:$C, "Yes")</f>
        <v>0</v>
      </c>
      <c r="H26" s="53" t="e">
        <f t="shared" si="0"/>
        <v>#DIV/0!</v>
      </c>
      <c r="I26" s="53" t="e">
        <f t="shared" si="0"/>
        <v>#DIV/0!</v>
      </c>
      <c r="J26" s="53" t="e">
        <f t="shared" si="0"/>
        <v>#DIV/0!</v>
      </c>
      <c r="K26" s="54" t="e">
        <f t="shared" si="6"/>
        <v>#DIV/0!</v>
      </c>
      <c r="L26" s="218"/>
      <c r="M26" s="219"/>
      <c r="N26" s="219"/>
      <c r="O26" s="219"/>
      <c r="P26" s="220"/>
      <c r="Q26" s="52">
        <f t="shared" si="1"/>
        <v>0</v>
      </c>
      <c r="R26" s="52">
        <f>COUNTIFS(Data!$L:$L, "Yes", Data!$C:$C, "No - different region")</f>
        <v>0</v>
      </c>
      <c r="S26" s="52">
        <f>COUNTIFS(Data!$L:$L, "No", Data!$C:$C, "No - different region")</f>
        <v>0</v>
      </c>
      <c r="T26" s="52">
        <f>COUNTIFS(Data!$L:$L, "Unsure", Data!$C:$C, "No - different region")</f>
        <v>0</v>
      </c>
      <c r="U26" s="53" t="e">
        <f t="shared" si="2"/>
        <v>#DIV/0!</v>
      </c>
      <c r="V26" s="53" t="e">
        <f t="shared" si="2"/>
        <v>#DIV/0!</v>
      </c>
      <c r="W26" s="53" t="e">
        <f t="shared" si="2"/>
        <v>#DIV/0!</v>
      </c>
      <c r="X26" s="54" t="e">
        <f t="shared" si="7"/>
        <v>#DIV/0!</v>
      </c>
      <c r="Y26" s="212"/>
      <c r="Z26" s="213"/>
      <c r="AA26" s="213"/>
      <c r="AB26" s="213"/>
      <c r="AC26" s="214"/>
      <c r="AD26" s="52">
        <f t="shared" si="3"/>
        <v>0</v>
      </c>
      <c r="AE26" s="52">
        <f>COUNTIFS(Data!$L:$L, "Yes", Data!$C:$C, "No - different country")</f>
        <v>0</v>
      </c>
      <c r="AF26" s="52">
        <f>COUNTIFS(Data!$L:$L, "No", Data!$C:$C, "No - different country")</f>
        <v>0</v>
      </c>
      <c r="AG26" s="52">
        <f>COUNTIFS(Data!$L:$L, "Unsure", Data!$C:$C, "No - different country")</f>
        <v>0</v>
      </c>
      <c r="AH26" s="53" t="e">
        <f t="shared" si="8"/>
        <v>#DIV/0!</v>
      </c>
      <c r="AI26" s="53" t="e">
        <f t="shared" si="9"/>
        <v>#DIV/0!</v>
      </c>
      <c r="AJ26" s="53" t="e">
        <f t="shared" si="10"/>
        <v>#DIV/0!</v>
      </c>
      <c r="AK26" s="54" t="e">
        <f t="shared" si="11"/>
        <v>#DIV/0!</v>
      </c>
      <c r="AL26" s="212"/>
      <c r="AM26" s="213"/>
      <c r="AN26" s="213"/>
      <c r="AO26" s="213"/>
      <c r="AP26" s="214"/>
    </row>
    <row r="27" spans="2:42" ht="34.950000000000003" customHeight="1" x14ac:dyDescent="0.25">
      <c r="B27" s="225"/>
      <c r="C27" s="62" t="s">
        <v>46</v>
      </c>
      <c r="D27" s="52">
        <f t="shared" si="5"/>
        <v>0</v>
      </c>
      <c r="E27" s="52">
        <f>COUNTIFS(Data!$M:$M, "No", Data!$C:$C, "Yes")</f>
        <v>0</v>
      </c>
      <c r="F27" s="52">
        <f>COUNTIFS(Data!$M:$M, "Yes", Data!$C:$C, "Yes")</f>
        <v>0</v>
      </c>
      <c r="G27" s="52">
        <f>COUNTIFS(Data!$M:$M, "Unsure", Data!$C:$C, "Yes")</f>
        <v>0</v>
      </c>
      <c r="H27" s="53" t="e">
        <f t="shared" si="0"/>
        <v>#DIV/0!</v>
      </c>
      <c r="I27" s="53" t="e">
        <f t="shared" si="0"/>
        <v>#DIV/0!</v>
      </c>
      <c r="J27" s="53" t="e">
        <f t="shared" si="0"/>
        <v>#DIV/0!</v>
      </c>
      <c r="K27" s="54" t="e">
        <f t="shared" si="6"/>
        <v>#DIV/0!</v>
      </c>
      <c r="L27" s="218"/>
      <c r="M27" s="219"/>
      <c r="N27" s="219"/>
      <c r="O27" s="219"/>
      <c r="P27" s="220"/>
      <c r="Q27" s="52">
        <f t="shared" si="1"/>
        <v>0</v>
      </c>
      <c r="R27" s="52">
        <f>COUNTIFS(Data!$M:$M, "No", Data!$C:$C, "No - different region")</f>
        <v>0</v>
      </c>
      <c r="S27" s="52">
        <f>COUNTIFS(Data!$M:$M, "Yes", Data!$C:$C, "No - different region")</f>
        <v>0</v>
      </c>
      <c r="T27" s="52">
        <f>COUNTIFS(Data!$M:$M, "Unsure", Data!$C:$C, "No - different region")</f>
        <v>0</v>
      </c>
      <c r="U27" s="53" t="e">
        <f t="shared" si="2"/>
        <v>#DIV/0!</v>
      </c>
      <c r="V27" s="53" t="e">
        <f t="shared" si="2"/>
        <v>#DIV/0!</v>
      </c>
      <c r="W27" s="53" t="e">
        <f t="shared" si="2"/>
        <v>#DIV/0!</v>
      </c>
      <c r="X27" s="54" t="e">
        <f t="shared" si="7"/>
        <v>#DIV/0!</v>
      </c>
      <c r="Y27" s="212"/>
      <c r="Z27" s="213"/>
      <c r="AA27" s="213"/>
      <c r="AB27" s="213"/>
      <c r="AC27" s="214"/>
      <c r="AD27" s="52">
        <f t="shared" si="3"/>
        <v>0</v>
      </c>
      <c r="AE27" s="52">
        <f>COUNTIFS(Data!$M:$M, "No", Data!$C:$C, "No - different country")</f>
        <v>0</v>
      </c>
      <c r="AF27" s="52">
        <f>COUNTIFS(Data!$M:$M, "Yes", Data!$C:$C, "No - different country")</f>
        <v>0</v>
      </c>
      <c r="AG27" s="52">
        <f>COUNTIFS(Data!$M:$M, "Unsure", Data!$C:$C, "No - different country")</f>
        <v>0</v>
      </c>
      <c r="AH27" s="53" t="e">
        <f t="shared" si="8"/>
        <v>#DIV/0!</v>
      </c>
      <c r="AI27" s="53" t="e">
        <f t="shared" si="9"/>
        <v>#DIV/0!</v>
      </c>
      <c r="AJ27" s="53" t="e">
        <f t="shared" si="10"/>
        <v>#DIV/0!</v>
      </c>
      <c r="AK27" s="54" t="e">
        <f t="shared" si="11"/>
        <v>#DIV/0!</v>
      </c>
      <c r="AL27" s="212"/>
      <c r="AM27" s="213"/>
      <c r="AN27" s="213"/>
      <c r="AO27" s="213"/>
      <c r="AP27" s="214"/>
    </row>
    <row r="28" spans="2:42" ht="34.950000000000003" customHeight="1" x14ac:dyDescent="0.25">
      <c r="B28" s="225"/>
      <c r="C28" s="62" t="s">
        <v>47</v>
      </c>
      <c r="D28" s="52">
        <f t="shared" si="5"/>
        <v>0</v>
      </c>
      <c r="E28" s="52">
        <f>COUNTIFS(Data!$N:$N, "Yes", Data!$C:$C, "Yes")</f>
        <v>0</v>
      </c>
      <c r="F28" s="52">
        <f>COUNTIFS(Data!$N:$N, "No", Data!$C:$C, "Yes")</f>
        <v>0</v>
      </c>
      <c r="G28" s="52">
        <f>COUNTIFS(Data!$N:$N, "Unsure", Data!$C:$C, "Yes")</f>
        <v>0</v>
      </c>
      <c r="H28" s="53" t="e">
        <f t="shared" si="0"/>
        <v>#DIV/0!</v>
      </c>
      <c r="I28" s="53" t="e">
        <f t="shared" si="0"/>
        <v>#DIV/0!</v>
      </c>
      <c r="J28" s="53" t="e">
        <f t="shared" si="0"/>
        <v>#DIV/0!</v>
      </c>
      <c r="K28" s="54" t="e">
        <f t="shared" si="6"/>
        <v>#DIV/0!</v>
      </c>
      <c r="L28" s="218"/>
      <c r="M28" s="219"/>
      <c r="N28" s="219"/>
      <c r="O28" s="219"/>
      <c r="P28" s="220"/>
      <c r="Q28" s="52">
        <f t="shared" si="1"/>
        <v>0</v>
      </c>
      <c r="R28" s="52">
        <f>COUNTIFS(Data!$N:$N, "Yes", Data!$C:$C, "No - different region")</f>
        <v>0</v>
      </c>
      <c r="S28" s="52">
        <f>COUNTIFS(Data!$N:$N, "No", Data!$C:$C, "No - different region")</f>
        <v>0</v>
      </c>
      <c r="T28" s="52">
        <f>COUNTIFS(Data!$N:$N, "Unsure", Data!$C:$C, "No - different region")</f>
        <v>0</v>
      </c>
      <c r="U28" s="53" t="e">
        <f t="shared" si="2"/>
        <v>#DIV/0!</v>
      </c>
      <c r="V28" s="53" t="e">
        <f t="shared" si="2"/>
        <v>#DIV/0!</v>
      </c>
      <c r="W28" s="53" t="e">
        <f t="shared" si="2"/>
        <v>#DIV/0!</v>
      </c>
      <c r="X28" s="54" t="e">
        <f t="shared" si="7"/>
        <v>#DIV/0!</v>
      </c>
      <c r="Y28" s="212"/>
      <c r="Z28" s="213"/>
      <c r="AA28" s="213"/>
      <c r="AB28" s="213"/>
      <c r="AC28" s="214"/>
      <c r="AD28" s="52">
        <f t="shared" si="3"/>
        <v>0</v>
      </c>
      <c r="AE28" s="52">
        <f>COUNTIFS(Data!$N:$N, "Yes", Data!$C:$C, "No - different country")</f>
        <v>0</v>
      </c>
      <c r="AF28" s="52">
        <f>COUNTIFS(Data!$N:$N, "No", Data!$C:$C, "No - different country")</f>
        <v>0</v>
      </c>
      <c r="AG28" s="52">
        <f>COUNTIFS(Data!$N:$N, "Unsure", Data!$C:$C, "No - different country")</f>
        <v>0</v>
      </c>
      <c r="AH28" s="53" t="e">
        <f t="shared" si="8"/>
        <v>#DIV/0!</v>
      </c>
      <c r="AI28" s="53" t="e">
        <f t="shared" si="9"/>
        <v>#DIV/0!</v>
      </c>
      <c r="AJ28" s="53" t="e">
        <f t="shared" si="10"/>
        <v>#DIV/0!</v>
      </c>
      <c r="AK28" s="54" t="e">
        <f t="shared" si="11"/>
        <v>#DIV/0!</v>
      </c>
      <c r="AL28" s="212"/>
      <c r="AM28" s="213"/>
      <c r="AN28" s="213"/>
      <c r="AO28" s="213"/>
      <c r="AP28" s="214"/>
    </row>
    <row r="29" spans="2:42" ht="34.950000000000003" customHeight="1" x14ac:dyDescent="0.25">
      <c r="B29" s="225"/>
      <c r="C29" s="56" t="s">
        <v>32</v>
      </c>
      <c r="D29" s="57">
        <f t="shared" si="5"/>
        <v>0</v>
      </c>
      <c r="E29" s="57">
        <f>SUM(E25:E28)</f>
        <v>0</v>
      </c>
      <c r="F29" s="57">
        <f>SUM(F25:F28)</f>
        <v>0</v>
      </c>
      <c r="G29" s="57">
        <f>SUM(G25:G28)</f>
        <v>0</v>
      </c>
      <c r="H29" s="58" t="e">
        <f t="shared" si="0"/>
        <v>#DIV/0!</v>
      </c>
      <c r="I29" s="58" t="e">
        <f t="shared" si="0"/>
        <v>#DIV/0!</v>
      </c>
      <c r="J29" s="58" t="e">
        <f t="shared" si="0"/>
        <v>#DIV/0!</v>
      </c>
      <c r="K29" s="59" t="e">
        <f t="shared" si="6"/>
        <v>#DIV/0!</v>
      </c>
      <c r="L29" s="221"/>
      <c r="M29" s="222"/>
      <c r="N29" s="222"/>
      <c r="O29" s="222"/>
      <c r="P29" s="223"/>
      <c r="Q29" s="57">
        <f t="shared" si="1"/>
        <v>0</v>
      </c>
      <c r="R29" s="57">
        <f>SUM(R25:R28)</f>
        <v>0</v>
      </c>
      <c r="S29" s="57">
        <f>SUM(S25:S28)</f>
        <v>0</v>
      </c>
      <c r="T29" s="57">
        <f>SUM(T25:T28)</f>
        <v>0</v>
      </c>
      <c r="U29" s="58" t="e">
        <f t="shared" si="2"/>
        <v>#DIV/0!</v>
      </c>
      <c r="V29" s="58" t="e">
        <f t="shared" si="2"/>
        <v>#DIV/0!</v>
      </c>
      <c r="W29" s="58" t="e">
        <f t="shared" si="2"/>
        <v>#DIV/0!</v>
      </c>
      <c r="X29" s="59" t="e">
        <f t="shared" si="7"/>
        <v>#DIV/0!</v>
      </c>
      <c r="Y29" s="215"/>
      <c r="Z29" s="216"/>
      <c r="AA29" s="216"/>
      <c r="AB29" s="216"/>
      <c r="AC29" s="217"/>
      <c r="AD29" s="57">
        <f t="shared" si="3"/>
        <v>0</v>
      </c>
      <c r="AE29" s="57">
        <f>SUM(AE25:AE28)</f>
        <v>0</v>
      </c>
      <c r="AF29" s="57">
        <f>SUM(AF25:AF28)</f>
        <v>0</v>
      </c>
      <c r="AG29" s="57">
        <f>SUM(AG25:AG28)</f>
        <v>0</v>
      </c>
      <c r="AH29" s="58" t="e">
        <f t="shared" si="8"/>
        <v>#DIV/0!</v>
      </c>
      <c r="AI29" s="58" t="e">
        <f t="shared" si="9"/>
        <v>#DIV/0!</v>
      </c>
      <c r="AJ29" s="58" t="e">
        <f t="shared" si="10"/>
        <v>#DIV/0!</v>
      </c>
      <c r="AK29" s="59" t="e">
        <f t="shared" si="11"/>
        <v>#DIV/0!</v>
      </c>
      <c r="AL29" s="215"/>
      <c r="AM29" s="216"/>
      <c r="AN29" s="216"/>
      <c r="AO29" s="216"/>
      <c r="AP29" s="217"/>
    </row>
    <row r="30" spans="2:42" ht="34.950000000000003" customHeight="1" x14ac:dyDescent="0.25">
      <c r="B30" s="226" t="s">
        <v>14</v>
      </c>
      <c r="C30" s="61" t="s">
        <v>85</v>
      </c>
      <c r="D30" s="52">
        <f t="shared" si="5"/>
        <v>0</v>
      </c>
      <c r="E30" s="52">
        <f>COUNTIFS(Data!$O:$O, "Yes", Data!$C:$C, "Yes")</f>
        <v>0</v>
      </c>
      <c r="F30" s="52">
        <f>COUNTIFS(Data!$O:$O, "No", Data!$C:$C, "Yes")</f>
        <v>0</v>
      </c>
      <c r="G30" s="52">
        <f>COUNTIFS(Data!$O:$O, "Unsure", Data!$C:$C, "Yes")</f>
        <v>0</v>
      </c>
      <c r="H30" s="53" t="e">
        <f t="shared" si="0"/>
        <v>#DIV/0!</v>
      </c>
      <c r="I30" s="53" t="e">
        <f t="shared" si="0"/>
        <v>#DIV/0!</v>
      </c>
      <c r="J30" s="53" t="e">
        <f t="shared" si="0"/>
        <v>#DIV/0!</v>
      </c>
      <c r="K30" s="54" t="e">
        <f t="shared" si="6"/>
        <v>#DIV/0!</v>
      </c>
      <c r="L30" s="218"/>
      <c r="M30" s="219"/>
      <c r="N30" s="219"/>
      <c r="O30" s="219"/>
      <c r="P30" s="220"/>
      <c r="Q30" s="52">
        <f t="shared" si="1"/>
        <v>0</v>
      </c>
      <c r="R30" s="52">
        <f>COUNTIFS(Data!$O:$O, "Yes", Data!$C:$C, "No - different region")</f>
        <v>0</v>
      </c>
      <c r="S30" s="52">
        <f>COUNTIFS(Data!$O:$O, "No", Data!$C:$C, "No - different region")</f>
        <v>0</v>
      </c>
      <c r="T30" s="52">
        <f>COUNTIFS(Data!$O:$O, "Unsure", Data!$C:$C, "No - different region")</f>
        <v>0</v>
      </c>
      <c r="U30" s="53" t="e">
        <f t="shared" si="2"/>
        <v>#DIV/0!</v>
      </c>
      <c r="V30" s="53" t="e">
        <f t="shared" si="2"/>
        <v>#DIV/0!</v>
      </c>
      <c r="W30" s="53" t="e">
        <f t="shared" si="2"/>
        <v>#DIV/0!</v>
      </c>
      <c r="X30" s="54" t="e">
        <f t="shared" si="7"/>
        <v>#DIV/0!</v>
      </c>
      <c r="Y30" s="212"/>
      <c r="Z30" s="213"/>
      <c r="AA30" s="213"/>
      <c r="AB30" s="213"/>
      <c r="AC30" s="214"/>
      <c r="AD30" s="52">
        <f t="shared" si="3"/>
        <v>0</v>
      </c>
      <c r="AE30" s="52">
        <f>COUNTIFS(Data!$O:$O, "Yes", Data!$C:$C, "No - different country")</f>
        <v>0</v>
      </c>
      <c r="AF30" s="52">
        <f>COUNTIFS(Data!$O:$O, "No", Data!$C:$C, "No - different country")</f>
        <v>0</v>
      </c>
      <c r="AG30" s="52">
        <f>COUNTIFS(Data!$O:$O, "Unsure", Data!$C:$C, "No - different country")</f>
        <v>0</v>
      </c>
      <c r="AH30" s="53" t="e">
        <f t="shared" si="8"/>
        <v>#DIV/0!</v>
      </c>
      <c r="AI30" s="53" t="e">
        <f t="shared" si="9"/>
        <v>#DIV/0!</v>
      </c>
      <c r="AJ30" s="53" t="e">
        <f t="shared" si="10"/>
        <v>#DIV/0!</v>
      </c>
      <c r="AK30" s="54" t="e">
        <f t="shared" si="11"/>
        <v>#DIV/0!</v>
      </c>
      <c r="AL30" s="212"/>
      <c r="AM30" s="213"/>
      <c r="AN30" s="213"/>
      <c r="AO30" s="213"/>
      <c r="AP30" s="214"/>
    </row>
    <row r="31" spans="2:42" ht="34.950000000000003" customHeight="1" x14ac:dyDescent="0.25">
      <c r="B31" s="226"/>
      <c r="C31" s="62" t="s">
        <v>86</v>
      </c>
      <c r="D31" s="52">
        <f t="shared" si="5"/>
        <v>0</v>
      </c>
      <c r="E31" s="52">
        <f>COUNTIFS(Data!$P:$P, "Yes", Data!$C:$C, "Yes")</f>
        <v>0</v>
      </c>
      <c r="F31" s="52">
        <f>COUNTIFS(Data!$P:$P, "No", Data!$C:$C, "Yes")</f>
        <v>0</v>
      </c>
      <c r="G31" s="52">
        <f>COUNTIFS(Data!$P:$P, "Unsure", Data!$C:$C, "Yes")</f>
        <v>0</v>
      </c>
      <c r="H31" s="53" t="e">
        <f t="shared" si="0"/>
        <v>#DIV/0!</v>
      </c>
      <c r="I31" s="53" t="e">
        <f t="shared" si="0"/>
        <v>#DIV/0!</v>
      </c>
      <c r="J31" s="53" t="e">
        <f t="shared" si="0"/>
        <v>#DIV/0!</v>
      </c>
      <c r="K31" s="54" t="e">
        <f t="shared" si="6"/>
        <v>#DIV/0!</v>
      </c>
      <c r="L31" s="218"/>
      <c r="M31" s="219"/>
      <c r="N31" s="219"/>
      <c r="O31" s="219"/>
      <c r="P31" s="220"/>
      <c r="Q31" s="52">
        <f t="shared" si="1"/>
        <v>0</v>
      </c>
      <c r="R31" s="52">
        <f>COUNTIFS(Data!$P:$P, "Yes", Data!$C:$C, "No - different region")</f>
        <v>0</v>
      </c>
      <c r="S31" s="52">
        <f>COUNTIFS(Data!$P:$P, "No", Data!$C:$C, "No - different region")</f>
        <v>0</v>
      </c>
      <c r="T31" s="52">
        <f>COUNTIFS(Data!$P:$P, "Unsure", Data!$C:$C, "No - different region")</f>
        <v>0</v>
      </c>
      <c r="U31" s="53" t="e">
        <f t="shared" si="2"/>
        <v>#DIV/0!</v>
      </c>
      <c r="V31" s="53" t="e">
        <f t="shared" si="2"/>
        <v>#DIV/0!</v>
      </c>
      <c r="W31" s="53" t="e">
        <f t="shared" si="2"/>
        <v>#DIV/0!</v>
      </c>
      <c r="X31" s="54" t="e">
        <f t="shared" si="7"/>
        <v>#DIV/0!</v>
      </c>
      <c r="Y31" s="212"/>
      <c r="Z31" s="213"/>
      <c r="AA31" s="213"/>
      <c r="AB31" s="213"/>
      <c r="AC31" s="214"/>
      <c r="AD31" s="52">
        <f t="shared" si="3"/>
        <v>0</v>
      </c>
      <c r="AE31" s="52">
        <f>COUNTIFS(Data!$P:$P, "Yes", Data!$C:$C, "No - different country")</f>
        <v>0</v>
      </c>
      <c r="AF31" s="52">
        <f>COUNTIFS(Data!$P:$P, "No", Data!$C:$C, "No - different country")</f>
        <v>0</v>
      </c>
      <c r="AG31" s="52">
        <f>COUNTIFS(Data!$P:$P, "Unsure", Data!$C:$C, "No - different country")</f>
        <v>0</v>
      </c>
      <c r="AH31" s="53" t="e">
        <f t="shared" si="8"/>
        <v>#DIV/0!</v>
      </c>
      <c r="AI31" s="53" t="e">
        <f t="shared" si="9"/>
        <v>#DIV/0!</v>
      </c>
      <c r="AJ31" s="53" t="e">
        <f t="shared" si="10"/>
        <v>#DIV/0!</v>
      </c>
      <c r="AK31" s="54" t="e">
        <f t="shared" si="11"/>
        <v>#DIV/0!</v>
      </c>
      <c r="AL31" s="212"/>
      <c r="AM31" s="213"/>
      <c r="AN31" s="213"/>
      <c r="AO31" s="213"/>
      <c r="AP31" s="214"/>
    </row>
    <row r="32" spans="2:42" ht="34.950000000000003" customHeight="1" x14ac:dyDescent="0.25">
      <c r="B32" s="226"/>
      <c r="C32" s="62" t="s">
        <v>48</v>
      </c>
      <c r="D32" s="52">
        <f t="shared" si="5"/>
        <v>0</v>
      </c>
      <c r="E32" s="52">
        <f>COUNTIFS(Data!$Q:$Q, "Yes", Data!$C:$C, "Yes")</f>
        <v>0</v>
      </c>
      <c r="F32" s="52">
        <f>COUNTIFS(Data!$Q:$Q, "No", Data!$C:$C, "Yes")</f>
        <v>0</v>
      </c>
      <c r="G32" s="52">
        <f>COUNTIFS(Data!$Q:$Q, "Unsure", Data!$C:$C, "Yes")</f>
        <v>0</v>
      </c>
      <c r="H32" s="53" t="e">
        <f t="shared" si="0"/>
        <v>#DIV/0!</v>
      </c>
      <c r="I32" s="53" t="e">
        <f t="shared" si="0"/>
        <v>#DIV/0!</v>
      </c>
      <c r="J32" s="53" t="e">
        <f t="shared" si="0"/>
        <v>#DIV/0!</v>
      </c>
      <c r="K32" s="54" t="e">
        <f t="shared" si="6"/>
        <v>#DIV/0!</v>
      </c>
      <c r="L32" s="218"/>
      <c r="M32" s="219"/>
      <c r="N32" s="219"/>
      <c r="O32" s="219"/>
      <c r="P32" s="220"/>
      <c r="Q32" s="52">
        <f t="shared" si="1"/>
        <v>0</v>
      </c>
      <c r="R32" s="52">
        <f>COUNTIFS(Data!$Q:$Q, "Yes", Data!$C:$C, "No - different region")</f>
        <v>0</v>
      </c>
      <c r="S32" s="52">
        <f>COUNTIFS(Data!$Q:$Q, "No", Data!$C:$C, "No - different region")</f>
        <v>0</v>
      </c>
      <c r="T32" s="52">
        <f>COUNTIFS(Data!$Q:$Q, "Unsure", Data!$C:$C, "No - different region")</f>
        <v>0</v>
      </c>
      <c r="U32" s="53" t="e">
        <f t="shared" si="2"/>
        <v>#DIV/0!</v>
      </c>
      <c r="V32" s="53" t="e">
        <f t="shared" si="2"/>
        <v>#DIV/0!</v>
      </c>
      <c r="W32" s="53" t="e">
        <f t="shared" si="2"/>
        <v>#DIV/0!</v>
      </c>
      <c r="X32" s="54" t="e">
        <f t="shared" si="7"/>
        <v>#DIV/0!</v>
      </c>
      <c r="Y32" s="212"/>
      <c r="Z32" s="213"/>
      <c r="AA32" s="213"/>
      <c r="AB32" s="213"/>
      <c r="AC32" s="214"/>
      <c r="AD32" s="52">
        <f t="shared" si="3"/>
        <v>0</v>
      </c>
      <c r="AE32" s="52">
        <f>COUNTIFS(Data!$Q:$Q, "Yes", Data!$C:$C, "No - different country")</f>
        <v>0</v>
      </c>
      <c r="AF32" s="52">
        <f>COUNTIFS(Data!$Q:$Q, "No", Data!$C:$C, "No - different country")</f>
        <v>0</v>
      </c>
      <c r="AG32" s="52">
        <f>COUNTIFS(Data!$Q:$Q, "Unsure", Data!$C:$C, "No - different country")</f>
        <v>0</v>
      </c>
      <c r="AH32" s="53" t="e">
        <f t="shared" si="8"/>
        <v>#DIV/0!</v>
      </c>
      <c r="AI32" s="53" t="e">
        <f t="shared" si="9"/>
        <v>#DIV/0!</v>
      </c>
      <c r="AJ32" s="53" t="e">
        <f t="shared" si="10"/>
        <v>#DIV/0!</v>
      </c>
      <c r="AK32" s="54" t="e">
        <f t="shared" si="11"/>
        <v>#DIV/0!</v>
      </c>
      <c r="AL32" s="212"/>
      <c r="AM32" s="213"/>
      <c r="AN32" s="213"/>
      <c r="AO32" s="213"/>
      <c r="AP32" s="214"/>
    </row>
    <row r="33" spans="2:42" ht="34.950000000000003" customHeight="1" x14ac:dyDescent="0.25">
      <c r="B33" s="226"/>
      <c r="C33" s="62" t="s">
        <v>49</v>
      </c>
      <c r="D33" s="52">
        <f t="shared" si="5"/>
        <v>0</v>
      </c>
      <c r="E33" s="52">
        <f>COUNTIFS(Data!$R:$R, "Positive", Data!$C:$C, "Yes")</f>
        <v>0</v>
      </c>
      <c r="F33" s="52">
        <f>COUNTIFS(Data!$R:$R, "Negative", Data!$C:$C, "Yes")</f>
        <v>0</v>
      </c>
      <c r="G33" s="52">
        <f>COUNTIFS(Data!$R:$R, "Neutral", Data!$C:$C, "Yes")</f>
        <v>0</v>
      </c>
      <c r="H33" s="53" t="e">
        <f t="shared" ref="H33:J35" si="12">E33/$D33</f>
        <v>#DIV/0!</v>
      </c>
      <c r="I33" s="53" t="e">
        <f t="shared" si="12"/>
        <v>#DIV/0!</v>
      </c>
      <c r="J33" s="53" t="e">
        <f t="shared" si="12"/>
        <v>#DIV/0!</v>
      </c>
      <c r="K33" s="54" t="e">
        <f t="shared" si="6"/>
        <v>#DIV/0!</v>
      </c>
      <c r="L33" s="218"/>
      <c r="M33" s="219"/>
      <c r="N33" s="219"/>
      <c r="O33" s="219"/>
      <c r="P33" s="220"/>
      <c r="Q33" s="52">
        <f t="shared" si="1"/>
        <v>0</v>
      </c>
      <c r="R33" s="52">
        <f>COUNTIFS(Data!$R:$R, "Positive", Data!$C:$C, "No - different region")</f>
        <v>0</v>
      </c>
      <c r="S33" s="52">
        <f>COUNTIFS(Data!$R:$R, "Negative", Data!$C:$C, "No - different region")</f>
        <v>0</v>
      </c>
      <c r="T33" s="52">
        <f>COUNTIFS(Data!$R:$R, "Neutral", Data!$C:$C, "No - different region")</f>
        <v>0</v>
      </c>
      <c r="U33" s="53" t="e">
        <f t="shared" si="2"/>
        <v>#DIV/0!</v>
      </c>
      <c r="V33" s="53" t="e">
        <f t="shared" si="2"/>
        <v>#DIV/0!</v>
      </c>
      <c r="W33" s="53" t="e">
        <f t="shared" si="2"/>
        <v>#DIV/0!</v>
      </c>
      <c r="X33" s="54" t="e">
        <f t="shared" si="7"/>
        <v>#DIV/0!</v>
      </c>
      <c r="Y33" s="212"/>
      <c r="Z33" s="213"/>
      <c r="AA33" s="213"/>
      <c r="AB33" s="213"/>
      <c r="AC33" s="214"/>
      <c r="AD33" s="52">
        <f t="shared" si="3"/>
        <v>0</v>
      </c>
      <c r="AE33" s="52">
        <f>COUNTIFS(Data!$R:$R, "Positive", Data!$C:$C, "No - different country")</f>
        <v>0</v>
      </c>
      <c r="AF33" s="52">
        <f>COUNTIFS(Data!$R:$R, "Negative", Data!$C:$C, "No - different country")</f>
        <v>0</v>
      </c>
      <c r="AG33" s="52">
        <f>COUNTIFS(Data!$R:$R, "Neutral", Data!$C:$C, "No - different country")</f>
        <v>0</v>
      </c>
      <c r="AH33" s="53" t="e">
        <f t="shared" si="8"/>
        <v>#DIV/0!</v>
      </c>
      <c r="AI33" s="53" t="e">
        <f t="shared" si="9"/>
        <v>#DIV/0!</v>
      </c>
      <c r="AJ33" s="53" t="e">
        <f t="shared" si="10"/>
        <v>#DIV/0!</v>
      </c>
      <c r="AK33" s="54" t="e">
        <f t="shared" si="11"/>
        <v>#DIV/0!</v>
      </c>
      <c r="AL33" s="212"/>
      <c r="AM33" s="213"/>
      <c r="AN33" s="213"/>
      <c r="AO33" s="213"/>
      <c r="AP33" s="214"/>
    </row>
    <row r="34" spans="2:42" ht="34.950000000000003" customHeight="1" x14ac:dyDescent="0.25">
      <c r="B34" s="226"/>
      <c r="C34" s="56" t="s">
        <v>32</v>
      </c>
      <c r="D34" s="57">
        <f t="shared" si="5"/>
        <v>0</v>
      </c>
      <c r="E34" s="57">
        <f>SUM(E30:E33)</f>
        <v>0</v>
      </c>
      <c r="F34" s="57">
        <f>SUM(F30:F33)</f>
        <v>0</v>
      </c>
      <c r="G34" s="57">
        <f>SUM(G30:G33)</f>
        <v>0</v>
      </c>
      <c r="H34" s="58" t="e">
        <f t="shared" si="12"/>
        <v>#DIV/0!</v>
      </c>
      <c r="I34" s="58" t="e">
        <f t="shared" si="12"/>
        <v>#DIV/0!</v>
      </c>
      <c r="J34" s="58" t="e">
        <f t="shared" si="12"/>
        <v>#DIV/0!</v>
      </c>
      <c r="K34" s="59" t="e">
        <f t="shared" si="6"/>
        <v>#DIV/0!</v>
      </c>
      <c r="L34" s="221"/>
      <c r="M34" s="222"/>
      <c r="N34" s="222"/>
      <c r="O34" s="222"/>
      <c r="P34" s="223"/>
      <c r="Q34" s="57">
        <f t="shared" si="1"/>
        <v>0</v>
      </c>
      <c r="R34" s="57">
        <f>SUM(R30:R33)</f>
        <v>0</v>
      </c>
      <c r="S34" s="57">
        <f>SUM(S30:S33)</f>
        <v>0</v>
      </c>
      <c r="T34" s="57">
        <f>SUM(T30:T33)</f>
        <v>0</v>
      </c>
      <c r="U34" s="58" t="e">
        <f t="shared" si="2"/>
        <v>#DIV/0!</v>
      </c>
      <c r="V34" s="58" t="e">
        <f t="shared" si="2"/>
        <v>#DIV/0!</v>
      </c>
      <c r="W34" s="58" t="e">
        <f t="shared" si="2"/>
        <v>#DIV/0!</v>
      </c>
      <c r="X34" s="59" t="e">
        <f>U34*10</f>
        <v>#DIV/0!</v>
      </c>
      <c r="Y34" s="215"/>
      <c r="Z34" s="216"/>
      <c r="AA34" s="216"/>
      <c r="AB34" s="216"/>
      <c r="AC34" s="217"/>
      <c r="AD34" s="57">
        <f t="shared" si="3"/>
        <v>0</v>
      </c>
      <c r="AE34" s="57">
        <f>SUM(AE30:AE33)</f>
        <v>0</v>
      </c>
      <c r="AF34" s="57">
        <f>SUM(AF30:AF33)</f>
        <v>0</v>
      </c>
      <c r="AG34" s="57">
        <f>SUM(AG30:AG33)</f>
        <v>0</v>
      </c>
      <c r="AH34" s="58" t="e">
        <f t="shared" si="8"/>
        <v>#DIV/0!</v>
      </c>
      <c r="AI34" s="58" t="e">
        <f t="shared" si="9"/>
        <v>#DIV/0!</v>
      </c>
      <c r="AJ34" s="58" t="e">
        <f t="shared" si="10"/>
        <v>#DIV/0!</v>
      </c>
      <c r="AK34" s="59" t="e">
        <f>AH34*10</f>
        <v>#DIV/0!</v>
      </c>
      <c r="AL34" s="215"/>
      <c r="AM34" s="216"/>
      <c r="AN34" s="216"/>
      <c r="AO34" s="216"/>
      <c r="AP34" s="217"/>
    </row>
    <row r="35" spans="2:42" ht="35.1" customHeight="1" x14ac:dyDescent="0.25">
      <c r="B35" s="203" t="s">
        <v>117</v>
      </c>
      <c r="C35" s="203"/>
      <c r="D35" s="63">
        <f t="shared" si="5"/>
        <v>0</v>
      </c>
      <c r="E35" s="63">
        <f>E34+E29+E24+E19</f>
        <v>0</v>
      </c>
      <c r="F35" s="63">
        <f t="shared" ref="F35:G35" si="13">F34+F29+F24+F19</f>
        <v>0</v>
      </c>
      <c r="G35" s="63">
        <f t="shared" si="13"/>
        <v>0</v>
      </c>
      <c r="H35" s="64" t="e">
        <f t="shared" si="12"/>
        <v>#DIV/0!</v>
      </c>
      <c r="I35" s="64" t="e">
        <f t="shared" si="12"/>
        <v>#DIV/0!</v>
      </c>
      <c r="J35" s="64" t="e">
        <f t="shared" si="12"/>
        <v>#DIV/0!</v>
      </c>
      <c r="K35" s="65" t="e">
        <f t="shared" si="6"/>
        <v>#DIV/0!</v>
      </c>
      <c r="L35" s="204"/>
      <c r="M35" s="205"/>
      <c r="N35" s="205"/>
      <c r="O35" s="205"/>
      <c r="P35" s="206"/>
      <c r="Q35" s="63">
        <f t="shared" si="1"/>
        <v>0</v>
      </c>
      <c r="R35" s="63">
        <f>R34+R29+R24+R19</f>
        <v>0</v>
      </c>
      <c r="S35" s="63">
        <f t="shared" ref="S35:T35" si="14">S34+S29+S24+S19</f>
        <v>0</v>
      </c>
      <c r="T35" s="63">
        <f t="shared" si="14"/>
        <v>0</v>
      </c>
      <c r="U35" s="64" t="e">
        <f>R35/$Q35</f>
        <v>#DIV/0!</v>
      </c>
      <c r="V35" s="64" t="e">
        <f t="shared" ref="V35:W35" si="15">S35/$Q35</f>
        <v>#DIV/0!</v>
      </c>
      <c r="W35" s="64" t="e">
        <f t="shared" si="15"/>
        <v>#DIV/0!</v>
      </c>
      <c r="X35" s="65" t="e">
        <f t="shared" ref="X35" si="16">U35*10</f>
        <v>#DIV/0!</v>
      </c>
      <c r="Y35" s="207"/>
      <c r="Z35" s="208"/>
      <c r="AA35" s="208"/>
      <c r="AB35" s="208"/>
      <c r="AC35" s="209"/>
      <c r="AD35" s="63">
        <f t="shared" si="3"/>
        <v>0</v>
      </c>
      <c r="AE35" s="63">
        <f>AE34+AE29+AE24+AE19</f>
        <v>0</v>
      </c>
      <c r="AF35" s="63">
        <f t="shared" ref="AF35" si="17">AF34+AF29+AF24+AF19</f>
        <v>0</v>
      </c>
      <c r="AG35" s="63">
        <f t="shared" ref="AG35" si="18">AG34+AG29+AG24+AG19</f>
        <v>0</v>
      </c>
      <c r="AH35" s="64" t="e">
        <f>AE35/$AD35</f>
        <v>#DIV/0!</v>
      </c>
      <c r="AI35" s="64" t="e">
        <f t="shared" si="9"/>
        <v>#DIV/0!</v>
      </c>
      <c r="AJ35" s="64" t="e">
        <f t="shared" si="10"/>
        <v>#DIV/0!</v>
      </c>
      <c r="AK35" s="65" t="e">
        <f t="shared" ref="AK35" si="19">AH35*10</f>
        <v>#DIV/0!</v>
      </c>
      <c r="AL35" s="207"/>
      <c r="AM35" s="208"/>
      <c r="AN35" s="208"/>
      <c r="AO35" s="208"/>
      <c r="AP35" s="209"/>
    </row>
    <row r="36" spans="2:42" x14ac:dyDescent="0.25">
      <c r="U36" s="60"/>
      <c r="V36" s="60"/>
      <c r="W36" s="60"/>
      <c r="AH36" s="60"/>
      <c r="AI36" s="60"/>
      <c r="AJ36" s="60"/>
    </row>
    <row r="37" spans="2:42" x14ac:dyDescent="0.25">
      <c r="U37" s="60"/>
      <c r="V37" s="60"/>
      <c r="W37" s="60"/>
      <c r="AH37" s="60"/>
      <c r="AI37" s="60"/>
      <c r="AJ37" s="60"/>
    </row>
  </sheetData>
  <sheetProtection algorithmName="SHA-512" hashValue="A9qij68X/SDZb1bE59S3bZFUz4G+/90eiep+szMjakeujMcofmyVMw2jxAPv3BPU5Moalyo1Qgqg+tSel/Ldvw==" saltValue="7dhgbM4wWAce9wQ3ke+diw==" spinCount="100000" sheet="1" insertHyperlinks="0" pivotTables="0"/>
  <mergeCells count="72">
    <mergeCell ref="B3:AP3"/>
    <mergeCell ref="B4:AP4"/>
    <mergeCell ref="E15:G15"/>
    <mergeCell ref="H15:J15"/>
    <mergeCell ref="R15:T15"/>
    <mergeCell ref="U15:W15"/>
    <mergeCell ref="AH15:AJ15"/>
    <mergeCell ref="C6:L6"/>
    <mergeCell ref="AE15:AG15"/>
    <mergeCell ref="B20:B24"/>
    <mergeCell ref="L20:P20"/>
    <mergeCell ref="Y20:AC20"/>
    <mergeCell ref="L21:P21"/>
    <mergeCell ref="Y21:AC21"/>
    <mergeCell ref="L22:P22"/>
    <mergeCell ref="Y22:AC22"/>
    <mergeCell ref="L23:P23"/>
    <mergeCell ref="Y23:AC23"/>
    <mergeCell ref="L24:P24"/>
    <mergeCell ref="B25:B29"/>
    <mergeCell ref="L25:P25"/>
    <mergeCell ref="Y25:AC25"/>
    <mergeCell ref="L26:P26"/>
    <mergeCell ref="Y26:AC26"/>
    <mergeCell ref="L27:P27"/>
    <mergeCell ref="B16:C16"/>
    <mergeCell ref="B17:B19"/>
    <mergeCell ref="L17:P17"/>
    <mergeCell ref="Y17:AC17"/>
    <mergeCell ref="L18:P18"/>
    <mergeCell ref="Y18:AC18"/>
    <mergeCell ref="L19:P19"/>
    <mergeCell ref="Y19:AC19"/>
    <mergeCell ref="L31:P31"/>
    <mergeCell ref="Y31:AC31"/>
    <mergeCell ref="Y27:AC27"/>
    <mergeCell ref="L28:P28"/>
    <mergeCell ref="Y28:AC28"/>
    <mergeCell ref="L29:P29"/>
    <mergeCell ref="Y29:AC29"/>
    <mergeCell ref="AL22:AP22"/>
    <mergeCell ref="AL28:AP28"/>
    <mergeCell ref="AL29:AP29"/>
    <mergeCell ref="AL30:AP30"/>
    <mergeCell ref="Y30:AC30"/>
    <mergeCell ref="Y24:AC24"/>
    <mergeCell ref="AL23:AP23"/>
    <mergeCell ref="AL24:AP24"/>
    <mergeCell ref="AL25:AP25"/>
    <mergeCell ref="AL26:AP26"/>
    <mergeCell ref="AL27:AP27"/>
    <mergeCell ref="AL17:AP17"/>
    <mergeCell ref="AL18:AP18"/>
    <mergeCell ref="AL19:AP19"/>
    <mergeCell ref="AL20:AP20"/>
    <mergeCell ref="AL21:AP21"/>
    <mergeCell ref="B35:C35"/>
    <mergeCell ref="L35:P35"/>
    <mergeCell ref="Y35:AC35"/>
    <mergeCell ref="AL35:AP35"/>
    <mergeCell ref="AL34:AP34"/>
    <mergeCell ref="B30:B34"/>
    <mergeCell ref="AL33:AP33"/>
    <mergeCell ref="AL32:AP32"/>
    <mergeCell ref="Y33:AC33"/>
    <mergeCell ref="L34:P34"/>
    <mergeCell ref="Y34:AC34"/>
    <mergeCell ref="L32:P32"/>
    <mergeCell ref="Y32:AC32"/>
    <mergeCell ref="L33:P33"/>
    <mergeCell ref="AL31:AP31"/>
    <mergeCell ref="L30:P3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2:AC36"/>
  <sheetViews>
    <sheetView zoomScale="55" zoomScaleNormal="55" workbookViewId="0">
      <selection activeCell="N8" sqref="N8"/>
    </sheetView>
  </sheetViews>
  <sheetFormatPr defaultColWidth="8.88671875" defaultRowHeight="13.8" x14ac:dyDescent="0.25"/>
  <cols>
    <col min="1" max="1" width="3.44140625" style="22" customWidth="1"/>
    <col min="2" max="2" width="19.109375" style="22" customWidth="1"/>
    <col min="3" max="3" width="77.5546875" style="22" customWidth="1"/>
    <col min="4" max="4" width="14.44140625" style="22" customWidth="1"/>
    <col min="5" max="6" width="8.6640625" style="22" hidden="1" customWidth="1"/>
    <col min="7" max="10" width="11.44140625" style="22" hidden="1" customWidth="1"/>
    <col min="11" max="15" width="14.44140625" style="22" customWidth="1"/>
    <col min="16" max="16" width="12.6640625" style="23" customWidth="1"/>
    <col min="17" max="17" width="14.109375" style="22" customWidth="1"/>
    <col min="18" max="20" width="11.44140625" style="22" hidden="1" customWidth="1"/>
    <col min="21" max="21" width="10.5546875" style="24" hidden="1" customWidth="1"/>
    <col min="22" max="22" width="11.33203125" style="24" hidden="1" customWidth="1"/>
    <col min="23" max="23" width="11.88671875" style="24" hidden="1" customWidth="1"/>
    <col min="24" max="24" width="15" style="22" customWidth="1"/>
    <col min="25" max="25" width="11.109375" style="22" customWidth="1"/>
    <col min="26" max="28" width="14.6640625" style="22" customWidth="1"/>
    <col min="29" max="29" width="14.109375" style="22" customWidth="1"/>
    <col min="30" max="16384" width="8.88671875" style="22"/>
  </cols>
  <sheetData>
    <row r="2" spans="2:29" ht="88.2" customHeight="1" x14ac:dyDescent="0.25">
      <c r="B2" s="197" t="s">
        <v>125</v>
      </c>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row>
    <row r="3" spans="2:29" s="23" customFormat="1" ht="36.75" customHeight="1" x14ac:dyDescent="0.25">
      <c r="B3" s="198" t="s">
        <v>93</v>
      </c>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row>
    <row r="4" spans="2:29" s="23" customFormat="1" x14ac:dyDescent="0.25"/>
    <row r="5" spans="2:29" ht="17.399999999999999" x14ac:dyDescent="0.3">
      <c r="C5" s="230" t="s">
        <v>34</v>
      </c>
      <c r="D5" s="230"/>
      <c r="E5" s="230"/>
      <c r="F5" s="230"/>
      <c r="G5" s="230"/>
      <c r="H5" s="230"/>
      <c r="I5" s="230"/>
      <c r="J5" s="230"/>
      <c r="K5" s="230"/>
      <c r="L5" s="66"/>
      <c r="M5" s="83"/>
      <c r="N5" s="83"/>
      <c r="O5" s="83"/>
      <c r="Q5" s="83"/>
      <c r="R5" s="83"/>
      <c r="S5" s="83"/>
      <c r="T5" s="83"/>
      <c r="U5" s="83"/>
      <c r="V5" s="83"/>
      <c r="W5" s="25"/>
      <c r="X5" s="26"/>
      <c r="Y5" s="26"/>
    </row>
    <row r="6" spans="2:29" ht="27.6" x14ac:dyDescent="0.3">
      <c r="C6" s="27"/>
      <c r="D6" s="28" t="s">
        <v>104</v>
      </c>
      <c r="E6" s="27"/>
      <c r="F6" s="27"/>
      <c r="G6" s="27"/>
      <c r="H6" s="27"/>
      <c r="I6" s="27"/>
      <c r="J6" s="27"/>
      <c r="K6" s="28" t="s">
        <v>105</v>
      </c>
      <c r="L6" s="23"/>
      <c r="M6" s="29"/>
      <c r="N6" s="29"/>
      <c r="O6" s="29"/>
      <c r="Q6" s="23"/>
      <c r="R6" s="23"/>
      <c r="S6" s="23"/>
      <c r="T6" s="23"/>
      <c r="U6" s="23"/>
      <c r="V6" s="23"/>
      <c r="W6" s="23"/>
      <c r="X6" s="23"/>
      <c r="Y6" s="23"/>
      <c r="Z6" s="23"/>
      <c r="AA6" s="23"/>
    </row>
    <row r="7" spans="2:29" ht="17.399999999999999" x14ac:dyDescent="0.25">
      <c r="C7" s="30" t="s">
        <v>31</v>
      </c>
      <c r="D7" s="34" t="e">
        <f>K18</f>
        <v>#DIV/0!</v>
      </c>
      <c r="E7" s="81"/>
      <c r="F7" s="81"/>
      <c r="G7" s="81"/>
      <c r="H7" s="81"/>
      <c r="I7" s="81"/>
      <c r="J7" s="81"/>
      <c r="K7" s="34" t="e">
        <f>X18</f>
        <v>#DIV/0!</v>
      </c>
      <c r="L7" s="23"/>
      <c r="M7" s="32"/>
      <c r="N7" s="32"/>
      <c r="O7" s="32"/>
      <c r="Q7" s="23"/>
      <c r="R7" s="23"/>
      <c r="S7" s="23"/>
      <c r="T7" s="23"/>
      <c r="U7" s="23"/>
      <c r="V7" s="23"/>
      <c r="W7" s="23"/>
      <c r="X7" s="23"/>
      <c r="Y7" s="23"/>
      <c r="Z7" s="23"/>
      <c r="AA7" s="23"/>
    </row>
    <row r="8" spans="2:29" ht="17.399999999999999" x14ac:dyDescent="0.25">
      <c r="C8" s="33" t="s">
        <v>13</v>
      </c>
      <c r="D8" s="34" t="e">
        <f>K23</f>
        <v>#DIV/0!</v>
      </c>
      <c r="E8" s="81"/>
      <c r="F8" s="81"/>
      <c r="G8" s="81"/>
      <c r="H8" s="81"/>
      <c r="I8" s="81"/>
      <c r="J8" s="81"/>
      <c r="K8" s="34" t="e">
        <f>X23</f>
        <v>#DIV/0!</v>
      </c>
      <c r="L8" s="23"/>
      <c r="M8" s="32"/>
      <c r="N8" s="32"/>
      <c r="O8" s="32"/>
      <c r="Q8" s="23"/>
      <c r="R8" s="23"/>
      <c r="S8" s="23"/>
      <c r="T8" s="23"/>
      <c r="U8" s="23"/>
      <c r="V8" s="23"/>
      <c r="W8" s="23"/>
      <c r="X8" s="23"/>
      <c r="Y8" s="23"/>
      <c r="Z8" s="23"/>
      <c r="AA8" s="23"/>
    </row>
    <row r="9" spans="2:29" ht="17.399999999999999" x14ac:dyDescent="0.25">
      <c r="C9" s="35" t="s">
        <v>29</v>
      </c>
      <c r="D9" s="34" t="e">
        <f>K28</f>
        <v>#DIV/0!</v>
      </c>
      <c r="E9" s="81"/>
      <c r="F9" s="81"/>
      <c r="G9" s="81"/>
      <c r="H9" s="81"/>
      <c r="I9" s="81"/>
      <c r="J9" s="81"/>
      <c r="K9" s="34" t="e">
        <f>X28</f>
        <v>#DIV/0!</v>
      </c>
      <c r="L9" s="23"/>
      <c r="M9" s="32"/>
      <c r="N9" s="32"/>
      <c r="O9" s="32"/>
      <c r="Q9" s="23"/>
      <c r="R9" s="23"/>
      <c r="S9" s="23"/>
      <c r="T9" s="23"/>
      <c r="U9" s="23"/>
      <c r="V9" s="23"/>
      <c r="W9" s="23"/>
      <c r="X9" s="23"/>
      <c r="Y9" s="23"/>
      <c r="Z9" s="23"/>
      <c r="AA9" s="23"/>
    </row>
    <row r="10" spans="2:29" ht="17.399999999999999" x14ac:dyDescent="0.25">
      <c r="C10" s="36" t="s">
        <v>14</v>
      </c>
      <c r="D10" s="34" t="e">
        <f>K33</f>
        <v>#DIV/0!</v>
      </c>
      <c r="E10" s="81"/>
      <c r="F10" s="81"/>
      <c r="G10" s="81"/>
      <c r="H10" s="81"/>
      <c r="I10" s="81"/>
      <c r="J10" s="81"/>
      <c r="K10" s="34" t="e">
        <f>X33</f>
        <v>#DIV/0!</v>
      </c>
      <c r="L10" s="23"/>
      <c r="M10" s="32"/>
      <c r="N10" s="32"/>
      <c r="O10" s="32"/>
      <c r="Q10" s="23"/>
      <c r="R10" s="23"/>
      <c r="S10" s="23"/>
      <c r="T10" s="23"/>
      <c r="U10" s="23"/>
      <c r="V10" s="23"/>
      <c r="W10" s="23"/>
      <c r="X10" s="23"/>
      <c r="Y10" s="23"/>
      <c r="Z10" s="23"/>
      <c r="AA10" s="23"/>
    </row>
    <row r="11" spans="2:29" ht="17.399999999999999" x14ac:dyDescent="0.25">
      <c r="C11" s="37" t="s">
        <v>30</v>
      </c>
      <c r="D11" s="34" t="e">
        <f>(E18+E23+E28+E33)/(D18+D23+D28+D33)*10</f>
        <v>#DIV/0!</v>
      </c>
      <c r="E11" s="81"/>
      <c r="F11" s="81"/>
      <c r="G11" s="81"/>
      <c r="H11" s="81"/>
      <c r="I11" s="81"/>
      <c r="J11" s="81"/>
      <c r="K11" s="34" t="e">
        <f>(R18+R23+R28+R33)/(Q18+Q23+Q28+Q33)*10</f>
        <v>#DIV/0!</v>
      </c>
      <c r="L11" s="23"/>
      <c r="M11" s="32"/>
      <c r="N11" s="32"/>
      <c r="O11" s="32"/>
      <c r="Q11" s="23"/>
      <c r="R11" s="23"/>
      <c r="S11" s="23"/>
      <c r="T11" s="23"/>
      <c r="U11" s="23"/>
      <c r="V11" s="23"/>
      <c r="W11" s="23"/>
      <c r="X11" s="23"/>
      <c r="Y11" s="23"/>
      <c r="Z11" s="23"/>
      <c r="AA11" s="23"/>
    </row>
    <row r="12" spans="2:29" ht="16.8" x14ac:dyDescent="0.25">
      <c r="C12" s="38"/>
      <c r="D12" s="39"/>
      <c r="E12" s="40"/>
      <c r="F12" s="40"/>
      <c r="G12" s="40"/>
      <c r="H12" s="40"/>
      <c r="I12" s="40"/>
      <c r="J12" s="40"/>
      <c r="K12" s="40"/>
      <c r="L12" s="40"/>
      <c r="M12" s="40"/>
      <c r="N12" s="40"/>
      <c r="O12" s="40"/>
      <c r="Q12" s="40"/>
      <c r="R12" s="40"/>
      <c r="S12" s="40"/>
      <c r="T12" s="40"/>
    </row>
    <row r="13" spans="2:29" ht="16.8" x14ac:dyDescent="0.25">
      <c r="C13" s="38"/>
      <c r="D13" s="41"/>
      <c r="E13" s="40"/>
      <c r="F13" s="40"/>
      <c r="G13" s="40"/>
      <c r="H13" s="40"/>
      <c r="I13" s="40"/>
      <c r="J13" s="40"/>
      <c r="K13" s="40"/>
      <c r="L13" s="40"/>
      <c r="M13" s="40"/>
      <c r="N13" s="40"/>
      <c r="O13" s="40"/>
      <c r="Q13" s="40"/>
      <c r="R13" s="40"/>
      <c r="S13" s="40"/>
      <c r="T13" s="40"/>
    </row>
    <row r="14" spans="2:29" ht="37.200000000000003" customHeight="1" x14ac:dyDescent="0.25">
      <c r="B14" s="26"/>
      <c r="C14" s="26"/>
      <c r="D14" s="28" t="s">
        <v>104</v>
      </c>
      <c r="E14" s="227" t="s">
        <v>106</v>
      </c>
      <c r="F14" s="228"/>
      <c r="G14" s="229"/>
      <c r="H14" s="227" t="s">
        <v>107</v>
      </c>
      <c r="I14" s="228"/>
      <c r="J14" s="229"/>
      <c r="K14" s="28" t="s">
        <v>104</v>
      </c>
      <c r="L14" s="42"/>
      <c r="M14" s="42"/>
      <c r="N14" s="42"/>
      <c r="O14" s="42"/>
      <c r="Q14" s="28" t="s">
        <v>105</v>
      </c>
      <c r="R14" s="227" t="s">
        <v>108</v>
      </c>
      <c r="S14" s="228"/>
      <c r="T14" s="229"/>
      <c r="U14" s="210" t="s">
        <v>109</v>
      </c>
      <c r="V14" s="210"/>
      <c r="W14" s="210"/>
      <c r="X14" s="28" t="s">
        <v>105</v>
      </c>
      <c r="Y14" s="26"/>
      <c r="Z14" s="26"/>
    </row>
    <row r="15" spans="2:29" ht="27.6" x14ac:dyDescent="0.25">
      <c r="B15" s="210" t="s">
        <v>15</v>
      </c>
      <c r="C15" s="210"/>
      <c r="D15" s="82" t="s">
        <v>33</v>
      </c>
      <c r="E15" s="43" t="s">
        <v>75</v>
      </c>
      <c r="F15" s="44" t="s">
        <v>76</v>
      </c>
      <c r="G15" s="45" t="s">
        <v>77</v>
      </c>
      <c r="H15" s="43" t="s">
        <v>75</v>
      </c>
      <c r="I15" s="44" t="s">
        <v>76</v>
      </c>
      <c r="J15" s="45" t="s">
        <v>77</v>
      </c>
      <c r="K15" s="46" t="s">
        <v>88</v>
      </c>
      <c r="L15" s="42"/>
      <c r="M15" s="47" t="s">
        <v>75</v>
      </c>
      <c r="N15" s="48" t="s">
        <v>76</v>
      </c>
      <c r="O15" s="49" t="s">
        <v>77</v>
      </c>
      <c r="Q15" s="82" t="s">
        <v>33</v>
      </c>
      <c r="R15" s="43" t="s">
        <v>75</v>
      </c>
      <c r="S15" s="44" t="s">
        <v>76</v>
      </c>
      <c r="T15" s="45" t="s">
        <v>77</v>
      </c>
      <c r="U15" s="43" t="s">
        <v>75</v>
      </c>
      <c r="V15" s="44" t="s">
        <v>76</v>
      </c>
      <c r="W15" s="45" t="s">
        <v>77</v>
      </c>
      <c r="X15" s="46" t="s">
        <v>88</v>
      </c>
      <c r="Y15" s="50"/>
      <c r="Z15" s="43" t="s">
        <v>75</v>
      </c>
      <c r="AA15" s="44" t="s">
        <v>76</v>
      </c>
      <c r="AB15" s="45" t="s">
        <v>77</v>
      </c>
    </row>
    <row r="16" spans="2:29" ht="34.950000000000003" customHeight="1" x14ac:dyDescent="0.25">
      <c r="B16" s="211" t="s">
        <v>31</v>
      </c>
      <c r="C16" s="51" t="s">
        <v>38</v>
      </c>
      <c r="D16" s="52">
        <f>SUM(E16:G16)</f>
        <v>0</v>
      </c>
      <c r="E16" s="52">
        <f>COUNTIFS(Data!$E:$E, "Yes", Data!$D:$D, "Yes")</f>
        <v>0</v>
      </c>
      <c r="F16" s="52">
        <f>COUNTIFS(Data!$E:$E, "No", Data!$D:$D, "Yes")</f>
        <v>0</v>
      </c>
      <c r="G16" s="52">
        <f>COUNTIFS(Data!$E:$E, "Unsure", Data!$D:$D, "Yes")</f>
        <v>0</v>
      </c>
      <c r="H16" s="53" t="e">
        <f t="shared" ref="H16:J31" si="0">E16/$D16</f>
        <v>#DIV/0!</v>
      </c>
      <c r="I16" s="53" t="e">
        <f t="shared" si="0"/>
        <v>#DIV/0!</v>
      </c>
      <c r="J16" s="53" t="e">
        <f t="shared" si="0"/>
        <v>#DIV/0!</v>
      </c>
      <c r="K16" s="54" t="e">
        <f>H16*10</f>
        <v>#DIV/0!</v>
      </c>
      <c r="L16" s="218"/>
      <c r="M16" s="219"/>
      <c r="N16" s="219"/>
      <c r="O16" s="219"/>
      <c r="P16" s="220"/>
      <c r="Q16" s="52">
        <f t="shared" ref="Q16:Q34" si="1">SUM(R16:T16)</f>
        <v>0</v>
      </c>
      <c r="R16" s="52">
        <f>COUNTIFS(Data!$E:$E, "Yes", Data!$D:$D, "No")</f>
        <v>0</v>
      </c>
      <c r="S16" s="52">
        <f>COUNTIFS(Data!$E:$E, "No", Data!$D:$D, "No")</f>
        <v>0</v>
      </c>
      <c r="T16" s="52">
        <f>COUNTIFS(Data!$E:$E, "Unsure", Data!$D:$D, "No")</f>
        <v>0</v>
      </c>
      <c r="U16" s="53" t="e">
        <f t="shared" ref="U16:W33" si="2">R16/$Q16</f>
        <v>#DIV/0!</v>
      </c>
      <c r="V16" s="53" t="e">
        <f t="shared" si="2"/>
        <v>#DIV/0!</v>
      </c>
      <c r="W16" s="53" t="e">
        <f t="shared" si="2"/>
        <v>#DIV/0!</v>
      </c>
      <c r="X16" s="54" t="e">
        <f>U16*10</f>
        <v>#DIV/0!</v>
      </c>
      <c r="Y16" s="212"/>
      <c r="Z16" s="213"/>
      <c r="AA16" s="213"/>
      <c r="AB16" s="213"/>
      <c r="AC16" s="214"/>
    </row>
    <row r="17" spans="2:29" ht="34.950000000000003" customHeight="1" x14ac:dyDescent="0.25">
      <c r="B17" s="211"/>
      <c r="C17" s="51" t="s">
        <v>39</v>
      </c>
      <c r="D17" s="52">
        <f t="shared" ref="D17:D34" si="3">SUM(E17:G17)</f>
        <v>0</v>
      </c>
      <c r="E17" s="52">
        <f>COUNTIFS(Data!$F:$F, "Yes", Data!$D:$D, "Yes")</f>
        <v>0</v>
      </c>
      <c r="F17" s="52">
        <f>COUNTIFS(Data!$F:$F, "No", Data!$D:$D, "Yes")</f>
        <v>0</v>
      </c>
      <c r="G17" s="52">
        <f>COUNTIFS(Data!$F:$F, "Unsure", Data!$D:$D, "Yes")</f>
        <v>0</v>
      </c>
      <c r="H17" s="53" t="e">
        <f t="shared" si="0"/>
        <v>#DIV/0!</v>
      </c>
      <c r="I17" s="53" t="e">
        <f t="shared" si="0"/>
        <v>#DIV/0!</v>
      </c>
      <c r="J17" s="53" t="e">
        <f t="shared" si="0"/>
        <v>#DIV/0!</v>
      </c>
      <c r="K17" s="55" t="e">
        <f t="shared" ref="K17:K34" si="4">H17*10</f>
        <v>#DIV/0!</v>
      </c>
      <c r="L17" s="218"/>
      <c r="M17" s="219"/>
      <c r="N17" s="219"/>
      <c r="O17" s="219"/>
      <c r="P17" s="220"/>
      <c r="Q17" s="52">
        <f t="shared" si="1"/>
        <v>0</v>
      </c>
      <c r="R17" s="52">
        <f>COUNTIFS(Data!$F:$F, "Yes", Data!$D:$D, "No")</f>
        <v>0</v>
      </c>
      <c r="S17" s="52">
        <f>COUNTIFS(Data!$F:$F, "No", Data!$D:$D, "No")</f>
        <v>0</v>
      </c>
      <c r="T17" s="52">
        <f>COUNTIFS(Data!$F:$F, "Unsure", Data!$D:$D, "No")</f>
        <v>0</v>
      </c>
      <c r="U17" s="53" t="e">
        <f t="shared" si="2"/>
        <v>#DIV/0!</v>
      </c>
      <c r="V17" s="53" t="e">
        <f t="shared" si="2"/>
        <v>#DIV/0!</v>
      </c>
      <c r="W17" s="53" t="e">
        <f t="shared" si="2"/>
        <v>#DIV/0!</v>
      </c>
      <c r="X17" s="55" t="e">
        <f t="shared" ref="X17:X32" si="5">U17*10</f>
        <v>#DIV/0!</v>
      </c>
      <c r="Y17" s="212"/>
      <c r="Z17" s="213"/>
      <c r="AA17" s="213"/>
      <c r="AB17" s="213"/>
      <c r="AC17" s="214"/>
    </row>
    <row r="18" spans="2:29" ht="34.950000000000003" customHeight="1" x14ac:dyDescent="0.25">
      <c r="B18" s="211"/>
      <c r="C18" s="56" t="s">
        <v>32</v>
      </c>
      <c r="D18" s="57">
        <f t="shared" si="3"/>
        <v>0</v>
      </c>
      <c r="E18" s="57">
        <f>SUM(E16:E17)</f>
        <v>0</v>
      </c>
      <c r="F18" s="57">
        <f>SUM(F16:F17)</f>
        <v>0</v>
      </c>
      <c r="G18" s="57">
        <f>SUM(G16:G17)</f>
        <v>0</v>
      </c>
      <c r="H18" s="58" t="e">
        <f t="shared" si="0"/>
        <v>#DIV/0!</v>
      </c>
      <c r="I18" s="58" t="e">
        <f t="shared" si="0"/>
        <v>#DIV/0!</v>
      </c>
      <c r="J18" s="58" t="e">
        <f t="shared" si="0"/>
        <v>#DIV/0!</v>
      </c>
      <c r="K18" s="59" t="e">
        <f t="shared" si="4"/>
        <v>#DIV/0!</v>
      </c>
      <c r="L18" s="218"/>
      <c r="M18" s="219"/>
      <c r="N18" s="219"/>
      <c r="O18" s="219"/>
      <c r="P18" s="220"/>
      <c r="Q18" s="57">
        <f t="shared" si="1"/>
        <v>0</v>
      </c>
      <c r="R18" s="57">
        <f>SUM(R16:R17)</f>
        <v>0</v>
      </c>
      <c r="S18" s="57">
        <f>SUM(S16:S17)</f>
        <v>0</v>
      </c>
      <c r="T18" s="57">
        <f>SUM(T16:T17)</f>
        <v>0</v>
      </c>
      <c r="U18" s="58" t="e">
        <f t="shared" si="2"/>
        <v>#DIV/0!</v>
      </c>
      <c r="V18" s="58" t="e">
        <f t="shared" si="2"/>
        <v>#DIV/0!</v>
      </c>
      <c r="W18" s="58" t="e">
        <f t="shared" si="2"/>
        <v>#DIV/0!</v>
      </c>
      <c r="X18" s="59" t="e">
        <f t="shared" si="5"/>
        <v>#DIV/0!</v>
      </c>
      <c r="Y18" s="215"/>
      <c r="Z18" s="216"/>
      <c r="AA18" s="216"/>
      <c r="AB18" s="216"/>
      <c r="AC18" s="217"/>
    </row>
    <row r="19" spans="2:29" s="60" customFormat="1" ht="34.950000000000003" customHeight="1" x14ac:dyDescent="0.25">
      <c r="B19" s="224" t="s">
        <v>13</v>
      </c>
      <c r="C19" s="61" t="s">
        <v>40</v>
      </c>
      <c r="D19" s="52">
        <f t="shared" si="3"/>
        <v>0</v>
      </c>
      <c r="E19" s="52">
        <f>COUNTIFS(Data!$G:$G, "Yes", Data!$D:$D, "Yes")</f>
        <v>0</v>
      </c>
      <c r="F19" s="52">
        <f>COUNTIFS(Data!$G:$G, "No", Data!$D:$D, "Yes")+COUNTIFS(Data!$G:$G, "Sometimes", Data!$D:$D, "Yes")</f>
        <v>0</v>
      </c>
      <c r="G19" s="52"/>
      <c r="H19" s="53" t="e">
        <f t="shared" si="0"/>
        <v>#DIV/0!</v>
      </c>
      <c r="I19" s="53" t="e">
        <f t="shared" si="0"/>
        <v>#DIV/0!</v>
      </c>
      <c r="J19" s="53"/>
      <c r="K19" s="54" t="e">
        <f t="shared" si="4"/>
        <v>#DIV/0!</v>
      </c>
      <c r="L19" s="218"/>
      <c r="M19" s="219"/>
      <c r="N19" s="219"/>
      <c r="O19" s="219"/>
      <c r="P19" s="220"/>
      <c r="Q19" s="52">
        <f t="shared" si="1"/>
        <v>0</v>
      </c>
      <c r="R19" s="52">
        <f>COUNTIFS(Data!$G:$G, "Yes", Data!$D:$D, "No")</f>
        <v>0</v>
      </c>
      <c r="S19" s="52">
        <f>COUNTIFS(Data!$G:$G, "No", Data!$D:$D, "No")+COUNTIFS(Data!$G:$G, "Sometimes", Data!$D:$D, "No")</f>
        <v>0</v>
      </c>
      <c r="T19" s="52"/>
      <c r="U19" s="53" t="e">
        <f t="shared" si="2"/>
        <v>#DIV/0!</v>
      </c>
      <c r="V19" s="53" t="e">
        <f t="shared" si="2"/>
        <v>#DIV/0!</v>
      </c>
      <c r="W19" s="53"/>
      <c r="X19" s="54" t="e">
        <f t="shared" si="5"/>
        <v>#DIV/0!</v>
      </c>
      <c r="Y19" s="212"/>
      <c r="Z19" s="213"/>
      <c r="AA19" s="213"/>
      <c r="AB19" s="213"/>
      <c r="AC19" s="214"/>
    </row>
    <row r="20" spans="2:29" s="60" customFormat="1" ht="34.950000000000003" customHeight="1" x14ac:dyDescent="0.25">
      <c r="B20" s="224"/>
      <c r="C20" s="62" t="s">
        <v>41</v>
      </c>
      <c r="D20" s="52">
        <f t="shared" si="3"/>
        <v>0</v>
      </c>
      <c r="E20" s="52">
        <f>COUNTIFS(Data!$H:$H, "Yes", Data!$D:$D, "Yes")</f>
        <v>0</v>
      </c>
      <c r="F20" s="52">
        <f>COUNTIFS(Data!$H:$H,"No", Data!$D:$D, "Yes")+COUNTIFS(Data!$H:$H,"Sometimes", Data!$D:$D, "Yes")</f>
        <v>0</v>
      </c>
      <c r="G20" s="52"/>
      <c r="H20" s="53" t="e">
        <f t="shared" si="0"/>
        <v>#DIV/0!</v>
      </c>
      <c r="I20" s="53" t="e">
        <f t="shared" si="0"/>
        <v>#DIV/0!</v>
      </c>
      <c r="J20" s="53"/>
      <c r="K20" s="54" t="e">
        <f t="shared" si="4"/>
        <v>#DIV/0!</v>
      </c>
      <c r="L20" s="218"/>
      <c r="M20" s="219"/>
      <c r="N20" s="219"/>
      <c r="O20" s="219"/>
      <c r="P20" s="220"/>
      <c r="Q20" s="52">
        <f t="shared" si="1"/>
        <v>0</v>
      </c>
      <c r="R20" s="52">
        <f>COUNTIFS(Data!$H:$H, "Yes", Data!$D:$D, "No")</f>
        <v>0</v>
      </c>
      <c r="S20" s="52">
        <f>COUNTIFS(Data!$H:$H,"No", Data!$D:$D, "No")+COUNTIFS(Data!$H:$H,"Sometimes", Data!$D:$D, "No")</f>
        <v>0</v>
      </c>
      <c r="T20" s="52"/>
      <c r="U20" s="53" t="e">
        <f t="shared" si="2"/>
        <v>#DIV/0!</v>
      </c>
      <c r="V20" s="53" t="e">
        <f t="shared" si="2"/>
        <v>#DIV/0!</v>
      </c>
      <c r="W20" s="53"/>
      <c r="X20" s="54" t="e">
        <f t="shared" si="5"/>
        <v>#DIV/0!</v>
      </c>
      <c r="Y20" s="212"/>
      <c r="Z20" s="213"/>
      <c r="AA20" s="213"/>
      <c r="AB20" s="213"/>
      <c r="AC20" s="214"/>
    </row>
    <row r="21" spans="2:29" s="60" customFormat="1" ht="34.950000000000003" customHeight="1" x14ac:dyDescent="0.25">
      <c r="B21" s="224"/>
      <c r="C21" s="62" t="s">
        <v>42</v>
      </c>
      <c r="D21" s="52">
        <f t="shared" si="3"/>
        <v>0</v>
      </c>
      <c r="E21" s="52">
        <f>COUNTIFS(Data!$I:$I, "Yes", Data!$D:$D, "Yes")</f>
        <v>0</v>
      </c>
      <c r="F21" s="52">
        <f>COUNTIFS(Data!$I:$I, "Sometimes", Data!$D:$D, "Yes")+COUNTIFS(Data!$I:$I, "No - money to family", Data!$D:$D, "Yes")+COUNTIFS(Data!$I:$I, "No", Data!$D:$D, "Yes")</f>
        <v>0</v>
      </c>
      <c r="G21" s="52"/>
      <c r="H21" s="53" t="e">
        <f t="shared" si="0"/>
        <v>#DIV/0!</v>
      </c>
      <c r="I21" s="53" t="e">
        <f t="shared" si="0"/>
        <v>#DIV/0!</v>
      </c>
      <c r="J21" s="53"/>
      <c r="K21" s="54" t="e">
        <f t="shared" si="4"/>
        <v>#DIV/0!</v>
      </c>
      <c r="L21" s="218"/>
      <c r="M21" s="219"/>
      <c r="N21" s="219"/>
      <c r="O21" s="219"/>
      <c r="P21" s="220"/>
      <c r="Q21" s="52">
        <f t="shared" si="1"/>
        <v>0</v>
      </c>
      <c r="R21" s="52">
        <f>COUNTIFS(Data!$I:$I, "Yes", Data!$D:$D, "No")</f>
        <v>0</v>
      </c>
      <c r="S21" s="52">
        <f>COUNTIFS(Data!$I:$I, "Sometimes", Data!$D:$D, "No")+COUNTIFS(Data!$I:$I, "No - money to family", Data!$D:$D, "No")+COUNTIFS(Data!$I:$I, "No", Data!$D:$D, "No")</f>
        <v>0</v>
      </c>
      <c r="T21" s="52"/>
      <c r="U21" s="53" t="e">
        <f t="shared" si="2"/>
        <v>#DIV/0!</v>
      </c>
      <c r="V21" s="53" t="e">
        <f t="shared" si="2"/>
        <v>#DIV/0!</v>
      </c>
      <c r="W21" s="53"/>
      <c r="X21" s="54" t="e">
        <f t="shared" si="5"/>
        <v>#DIV/0!</v>
      </c>
      <c r="Y21" s="212"/>
      <c r="Z21" s="213"/>
      <c r="AA21" s="213"/>
      <c r="AB21" s="213"/>
      <c r="AC21" s="214"/>
    </row>
    <row r="22" spans="2:29" s="60" customFormat="1" ht="34.950000000000003" customHeight="1" x14ac:dyDescent="0.25">
      <c r="B22" s="224"/>
      <c r="C22" s="62" t="s">
        <v>43</v>
      </c>
      <c r="D22" s="52">
        <f t="shared" si="3"/>
        <v>0</v>
      </c>
      <c r="E22" s="52">
        <f>COUNTIFS(Data!$J:$J, "Yes", Data!$D:$D, "Yes")</f>
        <v>0</v>
      </c>
      <c r="F22" s="52">
        <f>COUNTIFS(Data!$J:$J, "No", Data!$D:$D, "Yes")</f>
        <v>0</v>
      </c>
      <c r="G22" s="52">
        <f>COUNTIFS(Data!$J:$J, "Unsure", Data!$D:$D, "Yes")</f>
        <v>0</v>
      </c>
      <c r="H22" s="53" t="e">
        <f t="shared" si="0"/>
        <v>#DIV/0!</v>
      </c>
      <c r="I22" s="53" t="e">
        <f t="shared" si="0"/>
        <v>#DIV/0!</v>
      </c>
      <c r="J22" s="53" t="e">
        <f t="shared" si="0"/>
        <v>#DIV/0!</v>
      </c>
      <c r="K22" s="54" t="e">
        <f t="shared" si="4"/>
        <v>#DIV/0!</v>
      </c>
      <c r="L22" s="218"/>
      <c r="M22" s="219"/>
      <c r="N22" s="219"/>
      <c r="O22" s="219"/>
      <c r="P22" s="220"/>
      <c r="Q22" s="52">
        <f t="shared" si="1"/>
        <v>0</v>
      </c>
      <c r="R22" s="52">
        <f>COUNTIFS(Data!$J:$J, "Yes", Data!$D:$D, "No")</f>
        <v>0</v>
      </c>
      <c r="S22" s="52">
        <f>COUNTIFS(Data!$J:$J, "No", Data!$D:$D, "No")</f>
        <v>0</v>
      </c>
      <c r="T22" s="52">
        <f>COUNTIFS(Data!$J:$J, "Unsure", Data!$D:$D, "No")</f>
        <v>0</v>
      </c>
      <c r="U22" s="53" t="e">
        <f t="shared" si="2"/>
        <v>#DIV/0!</v>
      </c>
      <c r="V22" s="53" t="e">
        <f t="shared" si="2"/>
        <v>#DIV/0!</v>
      </c>
      <c r="W22" s="53" t="e">
        <f t="shared" si="2"/>
        <v>#DIV/0!</v>
      </c>
      <c r="X22" s="54" t="e">
        <f t="shared" si="5"/>
        <v>#DIV/0!</v>
      </c>
      <c r="Y22" s="212"/>
      <c r="Z22" s="213"/>
      <c r="AA22" s="213"/>
      <c r="AB22" s="213"/>
      <c r="AC22" s="214"/>
    </row>
    <row r="23" spans="2:29" s="60" customFormat="1" ht="34.950000000000003" customHeight="1" x14ac:dyDescent="0.25">
      <c r="B23" s="224"/>
      <c r="C23" s="56" t="s">
        <v>32</v>
      </c>
      <c r="D23" s="57">
        <f t="shared" si="3"/>
        <v>0</v>
      </c>
      <c r="E23" s="57">
        <f>SUM(E19:E22)</f>
        <v>0</v>
      </c>
      <c r="F23" s="57">
        <f>SUM(F19:F22)</f>
        <v>0</v>
      </c>
      <c r="G23" s="57">
        <f>SUM(G19:G22)</f>
        <v>0</v>
      </c>
      <c r="H23" s="58" t="e">
        <f t="shared" si="0"/>
        <v>#DIV/0!</v>
      </c>
      <c r="I23" s="58" t="e">
        <f t="shared" si="0"/>
        <v>#DIV/0!</v>
      </c>
      <c r="J23" s="58" t="e">
        <f t="shared" si="0"/>
        <v>#DIV/0!</v>
      </c>
      <c r="K23" s="59" t="e">
        <f t="shared" si="4"/>
        <v>#DIV/0!</v>
      </c>
      <c r="L23" s="218"/>
      <c r="M23" s="219"/>
      <c r="N23" s="219"/>
      <c r="O23" s="219"/>
      <c r="P23" s="220"/>
      <c r="Q23" s="57">
        <f t="shared" si="1"/>
        <v>0</v>
      </c>
      <c r="R23" s="57">
        <f>SUM(R19:R22)</f>
        <v>0</v>
      </c>
      <c r="S23" s="57">
        <f>SUM(S19:S22)</f>
        <v>0</v>
      </c>
      <c r="T23" s="57">
        <f>SUM(T19:T22)</f>
        <v>0</v>
      </c>
      <c r="U23" s="58" t="e">
        <f t="shared" si="2"/>
        <v>#DIV/0!</v>
      </c>
      <c r="V23" s="58" t="e">
        <f t="shared" si="2"/>
        <v>#DIV/0!</v>
      </c>
      <c r="W23" s="58" t="e">
        <f t="shared" si="2"/>
        <v>#DIV/0!</v>
      </c>
      <c r="X23" s="59" t="e">
        <f t="shared" si="5"/>
        <v>#DIV/0!</v>
      </c>
      <c r="Y23" s="215"/>
      <c r="Z23" s="216"/>
      <c r="AA23" s="216"/>
      <c r="AB23" s="216"/>
      <c r="AC23" s="217"/>
    </row>
    <row r="24" spans="2:29" ht="34.950000000000003" customHeight="1" x14ac:dyDescent="0.25">
      <c r="B24" s="225" t="s">
        <v>29</v>
      </c>
      <c r="C24" s="61" t="s">
        <v>44</v>
      </c>
      <c r="D24" s="52">
        <f t="shared" si="3"/>
        <v>0</v>
      </c>
      <c r="E24" s="52">
        <f>COUNTIFS(Data!$K:$K, "Yes", Data!$D:$D, "Yes")</f>
        <v>0</v>
      </c>
      <c r="F24" s="52">
        <f>COUNTIFS(Data!$K:$K, "No", Data!$D:$D, "Yes")</f>
        <v>0</v>
      </c>
      <c r="G24" s="52">
        <f>COUNTIFS(Data!$K:$K, "Unsure", Data!$D:$D, "Yes")</f>
        <v>0</v>
      </c>
      <c r="H24" s="53" t="e">
        <f t="shared" si="0"/>
        <v>#DIV/0!</v>
      </c>
      <c r="I24" s="53" t="e">
        <f t="shared" si="0"/>
        <v>#DIV/0!</v>
      </c>
      <c r="J24" s="53" t="e">
        <f t="shared" si="0"/>
        <v>#DIV/0!</v>
      </c>
      <c r="K24" s="54" t="e">
        <f t="shared" si="4"/>
        <v>#DIV/0!</v>
      </c>
      <c r="L24" s="218"/>
      <c r="M24" s="219"/>
      <c r="N24" s="219"/>
      <c r="O24" s="219"/>
      <c r="P24" s="220"/>
      <c r="Q24" s="52">
        <f t="shared" si="1"/>
        <v>0</v>
      </c>
      <c r="R24" s="52">
        <f>COUNTIFS(Data!$K:$K, "Yes", Data!$D:$D, "No")</f>
        <v>0</v>
      </c>
      <c r="S24" s="52">
        <f>COUNTIFS(Data!$K:$K, "No", Data!$D:$D, "No")</f>
        <v>0</v>
      </c>
      <c r="T24" s="52">
        <f>COUNTIFS(Data!$K:$K, "Unsure", Data!$D:$D, "No")</f>
        <v>0</v>
      </c>
      <c r="U24" s="53" t="e">
        <f t="shared" si="2"/>
        <v>#DIV/0!</v>
      </c>
      <c r="V24" s="53" t="e">
        <f t="shared" si="2"/>
        <v>#DIV/0!</v>
      </c>
      <c r="W24" s="53" t="e">
        <f t="shared" si="2"/>
        <v>#DIV/0!</v>
      </c>
      <c r="X24" s="54" t="e">
        <f t="shared" si="5"/>
        <v>#DIV/0!</v>
      </c>
      <c r="Y24" s="212"/>
      <c r="Z24" s="213"/>
      <c r="AA24" s="213"/>
      <c r="AB24" s="213"/>
      <c r="AC24" s="214"/>
    </row>
    <row r="25" spans="2:29" ht="34.950000000000003" customHeight="1" x14ac:dyDescent="0.25">
      <c r="B25" s="225"/>
      <c r="C25" s="62" t="s">
        <v>45</v>
      </c>
      <c r="D25" s="52">
        <f t="shared" si="3"/>
        <v>0</v>
      </c>
      <c r="E25" s="52">
        <f>COUNTIFS(Data!$L:$L, "Yes", Data!$D:$D, "Yes")</f>
        <v>0</v>
      </c>
      <c r="F25" s="52">
        <f>COUNTIFS(Data!$L:$L, "No", Data!$D:$D, "Yes")</f>
        <v>0</v>
      </c>
      <c r="G25" s="52">
        <f>COUNTIFS(Data!$L:$L, "Unsure", Data!$D:$D, "Yes")</f>
        <v>0</v>
      </c>
      <c r="H25" s="53" t="e">
        <f t="shared" si="0"/>
        <v>#DIV/0!</v>
      </c>
      <c r="I25" s="53" t="e">
        <f t="shared" si="0"/>
        <v>#DIV/0!</v>
      </c>
      <c r="J25" s="53" t="e">
        <f t="shared" si="0"/>
        <v>#DIV/0!</v>
      </c>
      <c r="K25" s="54" t="e">
        <f t="shared" si="4"/>
        <v>#DIV/0!</v>
      </c>
      <c r="L25" s="218"/>
      <c r="M25" s="219"/>
      <c r="N25" s="219"/>
      <c r="O25" s="219"/>
      <c r="P25" s="220"/>
      <c r="Q25" s="52">
        <f t="shared" si="1"/>
        <v>0</v>
      </c>
      <c r="R25" s="52">
        <f>COUNTIFS(Data!$L:$L, "Yes", Data!$D:$D, "No")</f>
        <v>0</v>
      </c>
      <c r="S25" s="52">
        <f>COUNTIFS(Data!$L:$L, "No", Data!$D:$D, "No")</f>
        <v>0</v>
      </c>
      <c r="T25" s="52">
        <f>COUNTIFS(Data!$L:$L, "Unsure", Data!$D:$D, "No")</f>
        <v>0</v>
      </c>
      <c r="U25" s="53" t="e">
        <f t="shared" si="2"/>
        <v>#DIV/0!</v>
      </c>
      <c r="V25" s="53" t="e">
        <f t="shared" si="2"/>
        <v>#DIV/0!</v>
      </c>
      <c r="W25" s="53" t="e">
        <f t="shared" si="2"/>
        <v>#DIV/0!</v>
      </c>
      <c r="X25" s="54" t="e">
        <f t="shared" si="5"/>
        <v>#DIV/0!</v>
      </c>
      <c r="Y25" s="212"/>
      <c r="Z25" s="213"/>
      <c r="AA25" s="213"/>
      <c r="AB25" s="213"/>
      <c r="AC25" s="214"/>
    </row>
    <row r="26" spans="2:29" ht="34.950000000000003" customHeight="1" x14ac:dyDescent="0.25">
      <c r="B26" s="225"/>
      <c r="C26" s="62" t="s">
        <v>46</v>
      </c>
      <c r="D26" s="52">
        <f t="shared" si="3"/>
        <v>0</v>
      </c>
      <c r="E26" s="52">
        <f>COUNTIFS(Data!$M:$M, "No", Data!$D:$D, "Yes")</f>
        <v>0</v>
      </c>
      <c r="F26" s="52">
        <f>COUNTIFS(Data!$M:$M, "Yes", Data!$D:$D, "Yes")</f>
        <v>0</v>
      </c>
      <c r="G26" s="52">
        <f>COUNTIFS(Data!$M:$M, "Unsure", Data!$D:$D, "Yes")</f>
        <v>0</v>
      </c>
      <c r="H26" s="53" t="e">
        <f t="shared" si="0"/>
        <v>#DIV/0!</v>
      </c>
      <c r="I26" s="53" t="e">
        <f t="shared" si="0"/>
        <v>#DIV/0!</v>
      </c>
      <c r="J26" s="53" t="e">
        <f t="shared" si="0"/>
        <v>#DIV/0!</v>
      </c>
      <c r="K26" s="54" t="e">
        <f t="shared" si="4"/>
        <v>#DIV/0!</v>
      </c>
      <c r="L26" s="218"/>
      <c r="M26" s="219"/>
      <c r="N26" s="219"/>
      <c r="O26" s="219"/>
      <c r="P26" s="220"/>
      <c r="Q26" s="52">
        <f t="shared" si="1"/>
        <v>0</v>
      </c>
      <c r="R26" s="52">
        <f>COUNTIFS(Data!$M:$M, "No", Data!$D:$D, "No")</f>
        <v>0</v>
      </c>
      <c r="S26" s="52">
        <f>COUNTIFS(Data!$M:$M, "Yes", Data!$D:$D, "No")</f>
        <v>0</v>
      </c>
      <c r="T26" s="52">
        <f>COUNTIFS(Data!$M:$M, "Unsure", Data!$D:$D, "No")</f>
        <v>0</v>
      </c>
      <c r="U26" s="53" t="e">
        <f t="shared" si="2"/>
        <v>#DIV/0!</v>
      </c>
      <c r="V26" s="53" t="e">
        <f t="shared" si="2"/>
        <v>#DIV/0!</v>
      </c>
      <c r="W26" s="53" t="e">
        <f t="shared" si="2"/>
        <v>#DIV/0!</v>
      </c>
      <c r="X26" s="54" t="e">
        <f t="shared" si="5"/>
        <v>#DIV/0!</v>
      </c>
      <c r="Y26" s="212"/>
      <c r="Z26" s="213"/>
      <c r="AA26" s="213"/>
      <c r="AB26" s="213"/>
      <c r="AC26" s="214"/>
    </row>
    <row r="27" spans="2:29" ht="34.950000000000003" customHeight="1" x14ac:dyDescent="0.25">
      <c r="B27" s="225"/>
      <c r="C27" s="62" t="s">
        <v>47</v>
      </c>
      <c r="D27" s="52">
        <f t="shared" si="3"/>
        <v>0</v>
      </c>
      <c r="E27" s="52">
        <f>COUNTIFS(Data!$N:$N, "Yes", Data!$D:$D, "Yes")</f>
        <v>0</v>
      </c>
      <c r="F27" s="52">
        <f>COUNTIFS(Data!$N:$N, "No", Data!$D:$D, "Yes")</f>
        <v>0</v>
      </c>
      <c r="G27" s="52">
        <f>COUNTIFS(Data!$N:$N, "Unsure", Data!$D:$D, "Yes")</f>
        <v>0</v>
      </c>
      <c r="H27" s="53" t="e">
        <f t="shared" si="0"/>
        <v>#DIV/0!</v>
      </c>
      <c r="I27" s="53" t="e">
        <f t="shared" si="0"/>
        <v>#DIV/0!</v>
      </c>
      <c r="J27" s="53" t="e">
        <f t="shared" si="0"/>
        <v>#DIV/0!</v>
      </c>
      <c r="K27" s="54" t="e">
        <f t="shared" si="4"/>
        <v>#DIV/0!</v>
      </c>
      <c r="L27" s="218"/>
      <c r="M27" s="219"/>
      <c r="N27" s="219"/>
      <c r="O27" s="219"/>
      <c r="P27" s="220"/>
      <c r="Q27" s="52">
        <f t="shared" si="1"/>
        <v>0</v>
      </c>
      <c r="R27" s="52">
        <f>COUNTIFS(Data!$N:$N, "Yes", Data!$D:$D, "No")</f>
        <v>0</v>
      </c>
      <c r="S27" s="52">
        <f>COUNTIFS(Data!$N:$N, "No", Data!$D:$D, "No")</f>
        <v>0</v>
      </c>
      <c r="T27" s="52">
        <f>COUNTIFS(Data!$N:$N, "Unsure", Data!$D:$D, "No")</f>
        <v>0</v>
      </c>
      <c r="U27" s="53" t="e">
        <f t="shared" si="2"/>
        <v>#DIV/0!</v>
      </c>
      <c r="V27" s="53" t="e">
        <f t="shared" si="2"/>
        <v>#DIV/0!</v>
      </c>
      <c r="W27" s="53" t="e">
        <f t="shared" si="2"/>
        <v>#DIV/0!</v>
      </c>
      <c r="X27" s="54" t="e">
        <f t="shared" si="5"/>
        <v>#DIV/0!</v>
      </c>
      <c r="Y27" s="212"/>
      <c r="Z27" s="213"/>
      <c r="AA27" s="213"/>
      <c r="AB27" s="213"/>
      <c r="AC27" s="214"/>
    </row>
    <row r="28" spans="2:29" ht="34.950000000000003" customHeight="1" x14ac:dyDescent="0.25">
      <c r="B28" s="225"/>
      <c r="C28" s="56" t="s">
        <v>32</v>
      </c>
      <c r="D28" s="57">
        <f t="shared" si="3"/>
        <v>0</v>
      </c>
      <c r="E28" s="57">
        <f>SUM(E24:E27)</f>
        <v>0</v>
      </c>
      <c r="F28" s="57">
        <f>SUM(F24:F27)</f>
        <v>0</v>
      </c>
      <c r="G28" s="57">
        <f>SUM(G24:G27)</f>
        <v>0</v>
      </c>
      <c r="H28" s="58" t="e">
        <f t="shared" si="0"/>
        <v>#DIV/0!</v>
      </c>
      <c r="I28" s="58" t="e">
        <f t="shared" si="0"/>
        <v>#DIV/0!</v>
      </c>
      <c r="J28" s="58" t="e">
        <f t="shared" si="0"/>
        <v>#DIV/0!</v>
      </c>
      <c r="K28" s="59" t="e">
        <f t="shared" si="4"/>
        <v>#DIV/0!</v>
      </c>
      <c r="L28" s="218"/>
      <c r="M28" s="219"/>
      <c r="N28" s="219"/>
      <c r="O28" s="219"/>
      <c r="P28" s="220"/>
      <c r="Q28" s="57">
        <f t="shared" si="1"/>
        <v>0</v>
      </c>
      <c r="R28" s="57">
        <f>SUM(R24:R27)</f>
        <v>0</v>
      </c>
      <c r="S28" s="57">
        <f>SUM(S24:S27)</f>
        <v>0</v>
      </c>
      <c r="T28" s="57">
        <f>SUM(T24:T27)</f>
        <v>0</v>
      </c>
      <c r="U28" s="58" t="e">
        <f t="shared" si="2"/>
        <v>#DIV/0!</v>
      </c>
      <c r="V28" s="58" t="e">
        <f t="shared" si="2"/>
        <v>#DIV/0!</v>
      </c>
      <c r="W28" s="58" t="e">
        <f t="shared" si="2"/>
        <v>#DIV/0!</v>
      </c>
      <c r="X28" s="59" t="e">
        <f t="shared" si="5"/>
        <v>#DIV/0!</v>
      </c>
      <c r="Y28" s="215"/>
      <c r="Z28" s="216"/>
      <c r="AA28" s="216"/>
      <c r="AB28" s="216"/>
      <c r="AC28" s="217"/>
    </row>
    <row r="29" spans="2:29" ht="34.950000000000003" customHeight="1" x14ac:dyDescent="0.25">
      <c r="B29" s="226" t="s">
        <v>14</v>
      </c>
      <c r="C29" s="61" t="s">
        <v>85</v>
      </c>
      <c r="D29" s="52">
        <f t="shared" si="3"/>
        <v>0</v>
      </c>
      <c r="E29" s="52">
        <f>COUNTIFS(Data!$O:$O, "Yes", Data!$D:$D, "Yes")</f>
        <v>0</v>
      </c>
      <c r="F29" s="52">
        <f>COUNTIFS(Data!$O:$O, "No", Data!$D:$D, "Yes")</f>
        <v>0</v>
      </c>
      <c r="G29" s="52">
        <f>COUNTIFS(Data!$O:$O, "Unsure", Data!$D:$D, "Yes")</f>
        <v>0</v>
      </c>
      <c r="H29" s="53" t="e">
        <f t="shared" si="0"/>
        <v>#DIV/0!</v>
      </c>
      <c r="I29" s="53" t="e">
        <f t="shared" si="0"/>
        <v>#DIV/0!</v>
      </c>
      <c r="J29" s="53" t="e">
        <f t="shared" si="0"/>
        <v>#DIV/0!</v>
      </c>
      <c r="K29" s="54" t="e">
        <f t="shared" si="4"/>
        <v>#DIV/0!</v>
      </c>
      <c r="L29" s="218"/>
      <c r="M29" s="219"/>
      <c r="N29" s="219"/>
      <c r="O29" s="219"/>
      <c r="P29" s="220"/>
      <c r="Q29" s="52">
        <f t="shared" si="1"/>
        <v>0</v>
      </c>
      <c r="R29" s="52">
        <f>COUNTIFS(Data!$O:$O, "Yes", Data!$D:$D, "No")</f>
        <v>0</v>
      </c>
      <c r="S29" s="52">
        <f>COUNTIFS(Data!$O:$O, "No", Data!$D:$D, "No")</f>
        <v>0</v>
      </c>
      <c r="T29" s="52">
        <f>COUNTIFS(Data!$O:$O, "Unsure", Data!$D:$D, "No")</f>
        <v>0</v>
      </c>
      <c r="U29" s="53" t="e">
        <f t="shared" si="2"/>
        <v>#DIV/0!</v>
      </c>
      <c r="V29" s="53" t="e">
        <f t="shared" si="2"/>
        <v>#DIV/0!</v>
      </c>
      <c r="W29" s="53" t="e">
        <f t="shared" si="2"/>
        <v>#DIV/0!</v>
      </c>
      <c r="X29" s="54" t="e">
        <f t="shared" si="5"/>
        <v>#DIV/0!</v>
      </c>
      <c r="Y29" s="212"/>
      <c r="Z29" s="213"/>
      <c r="AA29" s="213"/>
      <c r="AB29" s="213"/>
      <c r="AC29" s="214"/>
    </row>
    <row r="30" spans="2:29" ht="34.950000000000003" customHeight="1" x14ac:dyDescent="0.25">
      <c r="B30" s="226"/>
      <c r="C30" s="62" t="s">
        <v>86</v>
      </c>
      <c r="D30" s="52">
        <f t="shared" si="3"/>
        <v>0</v>
      </c>
      <c r="E30" s="52">
        <f>COUNTIFS(Data!$P:$P, "Yes", Data!$D:$D, "Yes")</f>
        <v>0</v>
      </c>
      <c r="F30" s="52">
        <f>COUNTIFS(Data!$P:$P, "No", Data!$D:$D, "Yes")</f>
        <v>0</v>
      </c>
      <c r="G30" s="52">
        <f>COUNTIFS(Data!$P:$P, "Unsure", Data!$D:$D, "Yes")</f>
        <v>0</v>
      </c>
      <c r="H30" s="53" t="e">
        <f t="shared" si="0"/>
        <v>#DIV/0!</v>
      </c>
      <c r="I30" s="53" t="e">
        <f t="shared" si="0"/>
        <v>#DIV/0!</v>
      </c>
      <c r="J30" s="53" t="e">
        <f t="shared" si="0"/>
        <v>#DIV/0!</v>
      </c>
      <c r="K30" s="54" t="e">
        <f t="shared" si="4"/>
        <v>#DIV/0!</v>
      </c>
      <c r="L30" s="218"/>
      <c r="M30" s="219"/>
      <c r="N30" s="219"/>
      <c r="O30" s="219"/>
      <c r="P30" s="220"/>
      <c r="Q30" s="52">
        <f t="shared" si="1"/>
        <v>0</v>
      </c>
      <c r="R30" s="52">
        <f>COUNTIFS(Data!$P:$P, "Yes", Data!$D:$D, "No")</f>
        <v>0</v>
      </c>
      <c r="S30" s="52">
        <f>COUNTIFS(Data!$P:$P, "No", Data!$D:$D, "No")</f>
        <v>0</v>
      </c>
      <c r="T30" s="52">
        <f>COUNTIFS(Data!$P:$P, "Unsure", Data!$D:$D, "No")</f>
        <v>0</v>
      </c>
      <c r="U30" s="53" t="e">
        <f t="shared" si="2"/>
        <v>#DIV/0!</v>
      </c>
      <c r="V30" s="53" t="e">
        <f t="shared" si="2"/>
        <v>#DIV/0!</v>
      </c>
      <c r="W30" s="53" t="e">
        <f t="shared" si="2"/>
        <v>#DIV/0!</v>
      </c>
      <c r="X30" s="54" t="e">
        <f t="shared" si="5"/>
        <v>#DIV/0!</v>
      </c>
      <c r="Y30" s="212"/>
      <c r="Z30" s="213"/>
      <c r="AA30" s="213"/>
      <c r="AB30" s="213"/>
      <c r="AC30" s="214"/>
    </row>
    <row r="31" spans="2:29" ht="34.950000000000003" customHeight="1" x14ac:dyDescent="0.25">
      <c r="B31" s="226"/>
      <c r="C31" s="62" t="s">
        <v>48</v>
      </c>
      <c r="D31" s="52">
        <f t="shared" si="3"/>
        <v>0</v>
      </c>
      <c r="E31" s="52">
        <f>COUNTIFS(Data!$Q:$Q, "Yes", Data!$D:$D, "Yes")</f>
        <v>0</v>
      </c>
      <c r="F31" s="52">
        <f>COUNTIFS(Data!$Q:$Q, "No", Data!$D:$D, "Yes")</f>
        <v>0</v>
      </c>
      <c r="G31" s="52">
        <f>COUNTIFS(Data!$Q:$Q, "Unsure", Data!$D:$D, "Yes")</f>
        <v>0</v>
      </c>
      <c r="H31" s="53" t="e">
        <f t="shared" si="0"/>
        <v>#DIV/0!</v>
      </c>
      <c r="I31" s="53" t="e">
        <f t="shared" si="0"/>
        <v>#DIV/0!</v>
      </c>
      <c r="J31" s="53" t="e">
        <f t="shared" si="0"/>
        <v>#DIV/0!</v>
      </c>
      <c r="K31" s="54" t="e">
        <f t="shared" si="4"/>
        <v>#DIV/0!</v>
      </c>
      <c r="L31" s="218"/>
      <c r="M31" s="219"/>
      <c r="N31" s="219"/>
      <c r="O31" s="219"/>
      <c r="P31" s="220"/>
      <c r="Q31" s="52">
        <f t="shared" si="1"/>
        <v>0</v>
      </c>
      <c r="R31" s="52">
        <f>COUNTIFS(Data!$Q:$Q, "Yes", Data!$D:$D, "No")</f>
        <v>0</v>
      </c>
      <c r="S31" s="52">
        <f>COUNTIFS(Data!$Q:$Q, "No", Data!$D:$D, "No")</f>
        <v>0</v>
      </c>
      <c r="T31" s="52">
        <f>COUNTIFS(Data!$Q:$Q, "Unsure", Data!$D:$D, "No")</f>
        <v>0</v>
      </c>
      <c r="U31" s="53" t="e">
        <f t="shared" si="2"/>
        <v>#DIV/0!</v>
      </c>
      <c r="V31" s="53" t="e">
        <f t="shared" si="2"/>
        <v>#DIV/0!</v>
      </c>
      <c r="W31" s="53" t="e">
        <f t="shared" si="2"/>
        <v>#DIV/0!</v>
      </c>
      <c r="X31" s="54" t="e">
        <f t="shared" si="5"/>
        <v>#DIV/0!</v>
      </c>
      <c r="Y31" s="212"/>
      <c r="Z31" s="213"/>
      <c r="AA31" s="213"/>
      <c r="AB31" s="213"/>
      <c r="AC31" s="214"/>
    </row>
    <row r="32" spans="2:29" ht="34.950000000000003" customHeight="1" x14ac:dyDescent="0.25">
      <c r="B32" s="226"/>
      <c r="C32" s="62" t="s">
        <v>49</v>
      </c>
      <c r="D32" s="52">
        <f t="shared" si="3"/>
        <v>0</v>
      </c>
      <c r="E32" s="52">
        <f>COUNTIFS(Data!$R:$R, "Positive", Data!$D:$D, "Yes")</f>
        <v>0</v>
      </c>
      <c r="F32" s="52">
        <f>COUNTIFS(Data!$R:$R, "Negative", Data!$D:$D, "Yes")</f>
        <v>0</v>
      </c>
      <c r="G32" s="52">
        <f>COUNTIFS(Data!$R:$R, "Neutral", Data!$D:$D, "Yes")</f>
        <v>0</v>
      </c>
      <c r="H32" s="53" t="e">
        <f t="shared" ref="H32:J34" si="6">E32/$D32</f>
        <v>#DIV/0!</v>
      </c>
      <c r="I32" s="53" t="e">
        <f t="shared" si="6"/>
        <v>#DIV/0!</v>
      </c>
      <c r="J32" s="53" t="e">
        <f t="shared" si="6"/>
        <v>#DIV/0!</v>
      </c>
      <c r="K32" s="54" t="e">
        <f t="shared" si="4"/>
        <v>#DIV/0!</v>
      </c>
      <c r="L32" s="218"/>
      <c r="M32" s="219"/>
      <c r="N32" s="219"/>
      <c r="O32" s="219"/>
      <c r="P32" s="220"/>
      <c r="Q32" s="52">
        <f t="shared" si="1"/>
        <v>0</v>
      </c>
      <c r="R32" s="52">
        <f>COUNTIFS(Data!$R:$R, "Positive", Data!$D:$D, "No")</f>
        <v>0</v>
      </c>
      <c r="S32" s="52">
        <f>COUNTIFS(Data!$R:$R, "Negative", Data!$D:$D, "No")</f>
        <v>0</v>
      </c>
      <c r="T32" s="52">
        <f>COUNTIFS(Data!$R:$R, "Neutral", Data!$D:$D, "No")</f>
        <v>0</v>
      </c>
      <c r="U32" s="53" t="e">
        <f t="shared" si="2"/>
        <v>#DIV/0!</v>
      </c>
      <c r="V32" s="53" t="e">
        <f t="shared" si="2"/>
        <v>#DIV/0!</v>
      </c>
      <c r="W32" s="53" t="e">
        <f t="shared" si="2"/>
        <v>#DIV/0!</v>
      </c>
      <c r="X32" s="54" t="e">
        <f t="shared" si="5"/>
        <v>#DIV/0!</v>
      </c>
      <c r="Y32" s="212"/>
      <c r="Z32" s="213"/>
      <c r="AA32" s="213"/>
      <c r="AB32" s="213"/>
      <c r="AC32" s="214"/>
    </row>
    <row r="33" spans="2:29" ht="34.950000000000003" customHeight="1" x14ac:dyDescent="0.25">
      <c r="B33" s="226"/>
      <c r="C33" s="56" t="s">
        <v>32</v>
      </c>
      <c r="D33" s="57">
        <f t="shared" si="3"/>
        <v>0</v>
      </c>
      <c r="E33" s="57">
        <f>SUM(E29:E32)</f>
        <v>0</v>
      </c>
      <c r="F33" s="57">
        <f>SUM(F29:F32)</f>
        <v>0</v>
      </c>
      <c r="G33" s="57">
        <f>SUM(G29:G32)</f>
        <v>0</v>
      </c>
      <c r="H33" s="58" t="e">
        <f t="shared" si="6"/>
        <v>#DIV/0!</v>
      </c>
      <c r="I33" s="58" t="e">
        <f t="shared" si="6"/>
        <v>#DIV/0!</v>
      </c>
      <c r="J33" s="58" t="e">
        <f t="shared" si="6"/>
        <v>#DIV/0!</v>
      </c>
      <c r="K33" s="59" t="e">
        <f t="shared" si="4"/>
        <v>#DIV/0!</v>
      </c>
      <c r="L33" s="221"/>
      <c r="M33" s="222"/>
      <c r="N33" s="222"/>
      <c r="O33" s="222"/>
      <c r="P33" s="223"/>
      <c r="Q33" s="57">
        <f t="shared" si="1"/>
        <v>0</v>
      </c>
      <c r="R33" s="57">
        <f>SUM(R29:R32)</f>
        <v>0</v>
      </c>
      <c r="S33" s="57">
        <f>SUM(S29:S32)</f>
        <v>0</v>
      </c>
      <c r="T33" s="57">
        <f>SUM(T29:T32)</f>
        <v>0</v>
      </c>
      <c r="U33" s="58" t="e">
        <f t="shared" si="2"/>
        <v>#DIV/0!</v>
      </c>
      <c r="V33" s="58" t="e">
        <f t="shared" si="2"/>
        <v>#DIV/0!</v>
      </c>
      <c r="W33" s="58" t="e">
        <f t="shared" si="2"/>
        <v>#DIV/0!</v>
      </c>
      <c r="X33" s="59" t="e">
        <f>U33*10</f>
        <v>#DIV/0!</v>
      </c>
      <c r="Y33" s="215"/>
      <c r="Z33" s="216"/>
      <c r="AA33" s="216"/>
      <c r="AB33" s="216"/>
      <c r="AC33" s="217"/>
    </row>
    <row r="34" spans="2:29" ht="35.1" customHeight="1" x14ac:dyDescent="0.25">
      <c r="B34" s="203" t="s">
        <v>117</v>
      </c>
      <c r="C34" s="203"/>
      <c r="D34" s="63">
        <f t="shared" si="3"/>
        <v>0</v>
      </c>
      <c r="E34" s="63">
        <f>E33+E28+E23+E18</f>
        <v>0</v>
      </c>
      <c r="F34" s="63">
        <f t="shared" ref="F34:G34" si="7">F33+F28+F23+F18</f>
        <v>0</v>
      </c>
      <c r="G34" s="63">
        <f t="shared" si="7"/>
        <v>0</v>
      </c>
      <c r="H34" s="64" t="e">
        <f t="shared" si="6"/>
        <v>#DIV/0!</v>
      </c>
      <c r="I34" s="64" t="e">
        <f t="shared" si="6"/>
        <v>#DIV/0!</v>
      </c>
      <c r="J34" s="64" t="e">
        <f t="shared" si="6"/>
        <v>#DIV/0!</v>
      </c>
      <c r="K34" s="65" t="e">
        <f t="shared" si="4"/>
        <v>#DIV/0!</v>
      </c>
      <c r="L34" s="204"/>
      <c r="M34" s="205"/>
      <c r="N34" s="205"/>
      <c r="O34" s="205"/>
      <c r="P34" s="206"/>
      <c r="Q34" s="63">
        <f t="shared" si="1"/>
        <v>0</v>
      </c>
      <c r="R34" s="63">
        <f>R33+R28+R23+R18</f>
        <v>0</v>
      </c>
      <c r="S34" s="63">
        <f t="shared" ref="S34:T34" si="8">S33+S28+S23+S18</f>
        <v>0</v>
      </c>
      <c r="T34" s="63">
        <f t="shared" si="8"/>
        <v>0</v>
      </c>
      <c r="U34" s="64" t="e">
        <f>R34/$Q34</f>
        <v>#DIV/0!</v>
      </c>
      <c r="V34" s="64" t="e">
        <f t="shared" ref="V34:W34" si="9">S34/$Q34</f>
        <v>#DIV/0!</v>
      </c>
      <c r="W34" s="64" t="e">
        <f t="shared" si="9"/>
        <v>#DIV/0!</v>
      </c>
      <c r="X34" s="65" t="e">
        <f t="shared" ref="X34" si="10">U34*10</f>
        <v>#DIV/0!</v>
      </c>
      <c r="Y34" s="207"/>
      <c r="Z34" s="208"/>
      <c r="AA34" s="208"/>
      <c r="AB34" s="208"/>
      <c r="AC34" s="209"/>
    </row>
    <row r="35" spans="2:29" x14ac:dyDescent="0.25">
      <c r="U35" s="60"/>
      <c r="V35" s="60"/>
      <c r="W35" s="60"/>
    </row>
    <row r="36" spans="2:29" x14ac:dyDescent="0.25">
      <c r="U36" s="60"/>
      <c r="V36" s="60"/>
      <c r="W36" s="60"/>
    </row>
  </sheetData>
  <sheetProtection algorithmName="SHA-512" hashValue="XlEmzhi9vVg5vK/amRhPEduuUzgIvNgwQzEv8C0O4HiJBJ9W2HWnvh9Cij8FQU7RvuY0Ilz7nHYikVkHaFQ3dA==" saltValue="/xhe1aGce+g0lPiPKViwUA==" spinCount="100000" sheet="1" insertHyperlinks="0" pivotTables="0"/>
  <mergeCells count="51">
    <mergeCell ref="B2:AC2"/>
    <mergeCell ref="B3:AC3"/>
    <mergeCell ref="E14:G14"/>
    <mergeCell ref="H14:J14"/>
    <mergeCell ref="R14:T14"/>
    <mergeCell ref="U14:W14"/>
    <mergeCell ref="C5:K5"/>
    <mergeCell ref="L17:P17"/>
    <mergeCell ref="Y17:AC17"/>
    <mergeCell ref="L18:P18"/>
    <mergeCell ref="Y18:AC18"/>
    <mergeCell ref="B15:C15"/>
    <mergeCell ref="B16:B18"/>
    <mergeCell ref="L16:P16"/>
    <mergeCell ref="Y16:AC16"/>
    <mergeCell ref="L22:P22"/>
    <mergeCell ref="Y22:AC22"/>
    <mergeCell ref="L23:P23"/>
    <mergeCell ref="Y23:AC23"/>
    <mergeCell ref="B19:B23"/>
    <mergeCell ref="L19:P19"/>
    <mergeCell ref="Y19:AC19"/>
    <mergeCell ref="L20:P20"/>
    <mergeCell ref="Y20:AC20"/>
    <mergeCell ref="L21:P21"/>
    <mergeCell ref="Y21:AC21"/>
    <mergeCell ref="L27:P27"/>
    <mergeCell ref="Y27:AC27"/>
    <mergeCell ref="L28:P28"/>
    <mergeCell ref="Y28:AC28"/>
    <mergeCell ref="B24:B28"/>
    <mergeCell ref="L24:P24"/>
    <mergeCell ref="Y24:AC24"/>
    <mergeCell ref="L25:P25"/>
    <mergeCell ref="Y25:AC25"/>
    <mergeCell ref="L26:P26"/>
    <mergeCell ref="Y26:AC26"/>
    <mergeCell ref="B34:C34"/>
    <mergeCell ref="L34:P34"/>
    <mergeCell ref="Y34:AC34"/>
    <mergeCell ref="L32:P32"/>
    <mergeCell ref="Y32:AC32"/>
    <mergeCell ref="L33:P33"/>
    <mergeCell ref="Y33:AC33"/>
    <mergeCell ref="B29:B33"/>
    <mergeCell ref="L29:P29"/>
    <mergeCell ref="Y29:AC29"/>
    <mergeCell ref="L30:P30"/>
    <mergeCell ref="Y30:AC30"/>
    <mergeCell ref="L31:P31"/>
    <mergeCell ref="Y31:AC3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5"/>
  </sheetPr>
  <dimension ref="B2:AB13"/>
  <sheetViews>
    <sheetView zoomScale="70" zoomScaleNormal="70" workbookViewId="0">
      <selection activeCell="Q13" sqref="Q13"/>
    </sheetView>
  </sheetViews>
  <sheetFormatPr defaultColWidth="8.88671875" defaultRowHeight="13.8" x14ac:dyDescent="0.25"/>
  <cols>
    <col min="1" max="1" width="2.44140625" style="150" customWidth="1"/>
    <col min="2" max="2" width="18.109375" style="150" customWidth="1"/>
    <col min="3" max="3" width="41.33203125" style="150" customWidth="1"/>
    <col min="4" max="6" width="12" style="150" customWidth="1"/>
    <col min="7" max="7" width="43.88671875" style="150" customWidth="1"/>
    <col min="8" max="10" width="12" style="150" customWidth="1"/>
    <col min="11" max="11" width="13.5546875" style="150" customWidth="1"/>
    <col min="12" max="12" width="21.33203125" style="150" customWidth="1"/>
    <col min="13" max="16384" width="8.88671875" style="150"/>
  </cols>
  <sheetData>
    <row r="2" spans="2:28" s="85" customFormat="1" ht="88.2" customHeight="1" x14ac:dyDescent="0.25">
      <c r="B2" s="231" t="s">
        <v>125</v>
      </c>
      <c r="C2" s="231"/>
      <c r="D2" s="231"/>
      <c r="E2" s="231"/>
      <c r="F2" s="231"/>
      <c r="G2" s="231"/>
      <c r="H2" s="231"/>
      <c r="I2" s="231"/>
      <c r="J2" s="231"/>
      <c r="K2" s="231"/>
      <c r="L2" s="231"/>
    </row>
    <row r="3" spans="2:28" ht="36.75" customHeight="1" x14ac:dyDescent="0.25">
      <c r="B3" s="232" t="s">
        <v>122</v>
      </c>
      <c r="C3" s="232"/>
      <c r="D3" s="232"/>
      <c r="E3" s="232"/>
      <c r="F3" s="232"/>
      <c r="G3" s="232"/>
      <c r="H3" s="232"/>
      <c r="I3" s="232"/>
      <c r="J3" s="232"/>
      <c r="K3" s="232"/>
      <c r="L3" s="232"/>
      <c r="M3" s="149"/>
      <c r="N3" s="149"/>
      <c r="O3" s="149"/>
      <c r="Q3" s="149"/>
      <c r="R3" s="149"/>
      <c r="S3" s="149"/>
      <c r="T3" s="149"/>
      <c r="U3" s="149"/>
      <c r="V3" s="149"/>
      <c r="W3" s="149"/>
      <c r="X3" s="149"/>
      <c r="Y3" s="149"/>
      <c r="Z3" s="149"/>
      <c r="AA3" s="149"/>
      <c r="AB3" s="149"/>
    </row>
    <row r="4" spans="2:28" ht="9" customHeight="1" x14ac:dyDescent="0.25"/>
    <row r="5" spans="2:28" ht="39.6" customHeight="1" x14ac:dyDescent="0.25">
      <c r="B5" s="233" t="s">
        <v>126</v>
      </c>
      <c r="C5" s="234"/>
      <c r="D5" s="234"/>
      <c r="E5" s="234"/>
      <c r="F5" s="234"/>
      <c r="G5" s="234"/>
      <c r="H5" s="234"/>
      <c r="I5" s="234"/>
      <c r="J5" s="234"/>
      <c r="K5" s="234"/>
      <c r="L5" s="234"/>
    </row>
    <row r="6" spans="2:28" ht="21" customHeight="1" x14ac:dyDescent="0.25">
      <c r="B6" s="151" t="s">
        <v>2</v>
      </c>
      <c r="C6" s="151" t="s">
        <v>4</v>
      </c>
      <c r="D6" s="152" t="s">
        <v>10</v>
      </c>
      <c r="E6" s="152" t="s">
        <v>10</v>
      </c>
      <c r="F6" s="152" t="s">
        <v>10</v>
      </c>
      <c r="G6" s="151" t="s">
        <v>67</v>
      </c>
      <c r="H6" s="151" t="s">
        <v>6</v>
      </c>
      <c r="I6" s="151" t="s">
        <v>7</v>
      </c>
      <c r="J6" s="151" t="s">
        <v>8</v>
      </c>
      <c r="K6" s="151" t="s">
        <v>9</v>
      </c>
      <c r="L6" s="151" t="s">
        <v>69</v>
      </c>
    </row>
    <row r="7" spans="2:28" s="153" customFormat="1" ht="34.950000000000003" customHeight="1" x14ac:dyDescent="0.3">
      <c r="B7" s="235" t="s">
        <v>0</v>
      </c>
      <c r="C7" s="138" t="s">
        <v>22</v>
      </c>
      <c r="D7" s="67"/>
      <c r="E7" s="67"/>
      <c r="F7" s="67"/>
      <c r="G7" s="235" t="s">
        <v>11</v>
      </c>
      <c r="H7" s="238" t="str">
        <f>IF(OR(D7="",D8="",D9="",D10=0),"No data",D7/(((D8+D9)/2)*D10))</f>
        <v>No data</v>
      </c>
      <c r="I7" s="238" t="str">
        <f t="shared" ref="I7:J7" si="0">IF(OR(E7="",E8="",E9="",E10=0),"No data",E7/(((E8+E9)/2)*E10))</f>
        <v>No data</v>
      </c>
      <c r="J7" s="238" t="str">
        <f t="shared" si="0"/>
        <v>No data</v>
      </c>
      <c r="K7" s="238" t="str">
        <f>IF(AND(H7="No data",I7="No data",J7="No data"),"No data",AVERAGE(H7:J10))</f>
        <v>No data</v>
      </c>
      <c r="L7" s="67"/>
    </row>
    <row r="8" spans="2:28" s="153" customFormat="1" ht="34.950000000000003" customHeight="1" x14ac:dyDescent="0.3">
      <c r="B8" s="236"/>
      <c r="C8" s="138" t="s">
        <v>23</v>
      </c>
      <c r="D8" s="67"/>
      <c r="E8" s="67"/>
      <c r="F8" s="67"/>
      <c r="G8" s="236"/>
      <c r="H8" s="239"/>
      <c r="I8" s="239"/>
      <c r="J8" s="239"/>
      <c r="K8" s="239"/>
      <c r="L8" s="67"/>
    </row>
    <row r="9" spans="2:28" s="153" customFormat="1" ht="34.950000000000003" customHeight="1" x14ac:dyDescent="0.3">
      <c r="B9" s="236"/>
      <c r="C9" s="138" t="s">
        <v>24</v>
      </c>
      <c r="D9" s="67"/>
      <c r="E9" s="67"/>
      <c r="F9" s="67"/>
      <c r="G9" s="236"/>
      <c r="H9" s="239"/>
      <c r="I9" s="239"/>
      <c r="J9" s="239"/>
      <c r="K9" s="239"/>
      <c r="L9" s="67"/>
    </row>
    <row r="10" spans="2:28" s="153" customFormat="1" ht="34.950000000000003" customHeight="1" x14ac:dyDescent="0.3">
      <c r="B10" s="237"/>
      <c r="C10" s="138" t="s">
        <v>25</v>
      </c>
      <c r="D10" s="67"/>
      <c r="E10" s="67" t="s">
        <v>127</v>
      </c>
      <c r="F10" s="67"/>
      <c r="G10" s="237"/>
      <c r="H10" s="240"/>
      <c r="I10" s="240"/>
      <c r="J10" s="240"/>
      <c r="K10" s="240"/>
      <c r="L10" s="67"/>
    </row>
    <row r="11" spans="2:28" s="153" customFormat="1" ht="34.950000000000003" customHeight="1" x14ac:dyDescent="0.3">
      <c r="B11" s="235" t="s">
        <v>1</v>
      </c>
      <c r="C11" s="138" t="s">
        <v>26</v>
      </c>
      <c r="D11" s="67"/>
      <c r="E11" s="67"/>
      <c r="F11" s="67"/>
      <c r="G11" s="235" t="s">
        <v>12</v>
      </c>
      <c r="H11" s="238" t="str">
        <f>IF(OR(D11="",D12="",D13=0),"No data",D11/((D12+D13)/2))</f>
        <v>No data</v>
      </c>
      <c r="I11" s="238" t="str">
        <f t="shared" ref="I11:J11" si="1">IF(OR(E11="",E12="",E13=0),"No data",E11/((E12+E13)/2))</f>
        <v>No data</v>
      </c>
      <c r="J11" s="238" t="str">
        <f t="shared" si="1"/>
        <v>No data</v>
      </c>
      <c r="K11" s="238" t="str">
        <f>IF(AND(H11="No data",I11="No data",J11="No data"),"No data",AVERAGE(H11:J13))</f>
        <v>No data</v>
      </c>
      <c r="L11" s="67"/>
    </row>
    <row r="12" spans="2:28" s="153" customFormat="1" ht="34.950000000000003" customHeight="1" x14ac:dyDescent="0.3">
      <c r="B12" s="236"/>
      <c r="C12" s="138" t="s">
        <v>27</v>
      </c>
      <c r="D12" s="67"/>
      <c r="E12" s="67"/>
      <c r="F12" s="67"/>
      <c r="G12" s="236"/>
      <c r="H12" s="239"/>
      <c r="I12" s="239"/>
      <c r="J12" s="239"/>
      <c r="K12" s="239"/>
      <c r="L12" s="67"/>
    </row>
    <row r="13" spans="2:28" s="153" customFormat="1" ht="34.950000000000003" customHeight="1" x14ac:dyDescent="0.3">
      <c r="B13" s="237"/>
      <c r="C13" s="138" t="s">
        <v>28</v>
      </c>
      <c r="D13" s="67"/>
      <c r="E13" s="67"/>
      <c r="F13" s="67"/>
      <c r="G13" s="237"/>
      <c r="H13" s="240"/>
      <c r="I13" s="240"/>
      <c r="J13" s="240"/>
      <c r="K13" s="240"/>
      <c r="L13" s="67"/>
    </row>
  </sheetData>
  <sheetProtection algorithmName="SHA-512" hashValue="5YoY5IOz0YAlYiRfL6HqRoqEbukBpR/Ixsg+AbgQCJKyT13SkczfHceDSpkh8WiG+AW5sERpQn0RruFNzbfktA==" saltValue="0uVZhRIwwjP3Ebiwi+Jscg==" spinCount="100000" sheet="1" pivotTables="0"/>
  <mergeCells count="15">
    <mergeCell ref="B2:L2"/>
    <mergeCell ref="B3:L3"/>
    <mergeCell ref="B5:L5"/>
    <mergeCell ref="G11:G13"/>
    <mergeCell ref="H7:H10"/>
    <mergeCell ref="I7:I10"/>
    <mergeCell ref="J7:J10"/>
    <mergeCell ref="H11:H13"/>
    <mergeCell ref="I11:I13"/>
    <mergeCell ref="J11:J13"/>
    <mergeCell ref="B11:B13"/>
    <mergeCell ref="B7:B10"/>
    <mergeCell ref="G7:G10"/>
    <mergeCell ref="K7:K10"/>
    <mergeCell ref="K11:K1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6"/>
  </sheetPr>
  <dimension ref="A1:AB206"/>
  <sheetViews>
    <sheetView tabSelected="1" zoomScale="90" zoomScaleNormal="90" workbookViewId="0">
      <selection activeCell="P3" sqref="P3"/>
    </sheetView>
  </sheetViews>
  <sheetFormatPr defaultColWidth="9.109375" defaultRowHeight="13.2" x14ac:dyDescent="0.25"/>
  <cols>
    <col min="1" max="1" width="13" style="69" customWidth="1"/>
    <col min="2" max="2" width="15.33203125" style="76" customWidth="1"/>
    <col min="3" max="3" width="28.88671875" style="76" customWidth="1"/>
    <col min="4" max="4" width="16.5546875" style="76" customWidth="1"/>
    <col min="5" max="6" width="8.6640625" style="76" customWidth="1"/>
    <col min="7" max="7" width="10.88671875" style="76" customWidth="1"/>
    <col min="8" max="8" width="13.88671875" style="76" customWidth="1"/>
    <col min="9" max="9" width="19" style="76" customWidth="1"/>
    <col min="10" max="17" width="8.6640625" style="76" customWidth="1"/>
    <col min="18" max="18" width="12.44140625" style="76" customWidth="1"/>
    <col min="19" max="16384" width="9.109375" style="69"/>
  </cols>
  <sheetData>
    <row r="1" spans="1:28" s="85" customFormat="1" ht="88.2" customHeight="1" x14ac:dyDescent="0.25">
      <c r="A1" s="181" t="s">
        <v>125</v>
      </c>
      <c r="B1" s="181"/>
      <c r="C1" s="181"/>
      <c r="D1" s="181"/>
      <c r="E1" s="181"/>
      <c r="F1" s="181"/>
      <c r="G1" s="181"/>
      <c r="H1" s="181"/>
      <c r="I1" s="181"/>
      <c r="J1" s="181"/>
      <c r="K1" s="181"/>
      <c r="L1" s="181"/>
      <c r="M1" s="181"/>
      <c r="N1" s="181"/>
      <c r="O1" s="181"/>
      <c r="P1" s="181"/>
      <c r="Q1" s="181"/>
      <c r="R1" s="181"/>
    </row>
    <row r="2" spans="1:28" s="150" customFormat="1" ht="36.75" customHeight="1" x14ac:dyDescent="0.25">
      <c r="B2" s="232" t="s">
        <v>123</v>
      </c>
      <c r="C2" s="232"/>
      <c r="D2" s="232"/>
      <c r="E2" s="232"/>
      <c r="F2" s="232"/>
      <c r="G2" s="232"/>
      <c r="H2" s="232"/>
      <c r="I2" s="232"/>
      <c r="J2" s="232"/>
      <c r="K2" s="232"/>
      <c r="L2" s="232"/>
      <c r="M2" s="232"/>
      <c r="N2" s="232"/>
      <c r="O2" s="232"/>
      <c r="P2" s="232"/>
      <c r="Q2" s="232"/>
      <c r="R2" s="149"/>
      <c r="S2" s="149"/>
      <c r="T2" s="149"/>
      <c r="U2" s="149"/>
      <c r="V2" s="149"/>
      <c r="W2" s="149"/>
      <c r="X2" s="149"/>
      <c r="Y2" s="149"/>
      <c r="Z2" s="149"/>
      <c r="AA2" s="149"/>
      <c r="AB2" s="149"/>
    </row>
    <row r="3" spans="1:28" s="150" customFormat="1" ht="36.75" customHeight="1" thickBot="1" x14ac:dyDescent="0.3">
      <c r="B3" s="154"/>
      <c r="C3" s="154"/>
      <c r="D3" s="154"/>
      <c r="E3" s="154"/>
      <c r="F3" s="154"/>
      <c r="G3" s="154"/>
      <c r="H3" s="154"/>
      <c r="I3" s="154"/>
      <c r="J3" s="154"/>
      <c r="K3" s="154"/>
      <c r="L3" s="154"/>
      <c r="M3" s="154"/>
      <c r="N3" s="154"/>
      <c r="O3" s="154"/>
      <c r="P3" s="154"/>
      <c r="Q3" s="154"/>
      <c r="R3" s="149"/>
      <c r="S3" s="149"/>
      <c r="T3" s="149"/>
      <c r="U3" s="149"/>
      <c r="V3" s="149"/>
      <c r="W3" s="149"/>
      <c r="X3" s="149"/>
      <c r="Y3" s="149"/>
      <c r="Z3" s="149"/>
      <c r="AA3" s="149"/>
      <c r="AB3" s="149"/>
    </row>
    <row r="4" spans="1:28" s="155" customFormat="1" ht="30.6" customHeight="1" thickBot="1" x14ac:dyDescent="0.3">
      <c r="A4" s="245" t="s">
        <v>128</v>
      </c>
      <c r="B4" s="246"/>
      <c r="C4" s="246"/>
      <c r="D4" s="246"/>
      <c r="E4" s="246"/>
      <c r="F4" s="246"/>
      <c r="G4" s="246"/>
      <c r="H4" s="246"/>
      <c r="I4" s="246"/>
      <c r="J4" s="246"/>
      <c r="K4" s="246"/>
      <c r="L4" s="246"/>
      <c r="M4" s="246"/>
      <c r="N4" s="246"/>
      <c r="O4" s="246"/>
      <c r="P4" s="246"/>
      <c r="Q4" s="246"/>
      <c r="R4" s="247"/>
      <c r="S4" s="244"/>
    </row>
    <row r="5" spans="1:28" ht="15.75" customHeight="1" x14ac:dyDescent="0.25">
      <c r="A5" s="68"/>
      <c r="B5" s="241" t="s">
        <v>5</v>
      </c>
      <c r="C5" s="242"/>
      <c r="D5" s="243"/>
      <c r="E5" s="241" t="s">
        <v>4</v>
      </c>
      <c r="F5" s="242"/>
      <c r="G5" s="242"/>
      <c r="H5" s="242"/>
      <c r="I5" s="242"/>
      <c r="J5" s="242"/>
      <c r="K5" s="242"/>
      <c r="L5" s="242"/>
      <c r="M5" s="242"/>
      <c r="N5" s="242"/>
      <c r="O5" s="242"/>
      <c r="P5" s="242"/>
      <c r="Q5" s="242"/>
      <c r="R5" s="243"/>
    </row>
    <row r="6" spans="1:28" s="76" customFormat="1" x14ac:dyDescent="0.25">
      <c r="A6" s="70" t="s">
        <v>68</v>
      </c>
      <c r="B6" s="71" t="s">
        <v>50</v>
      </c>
      <c r="C6" s="71" t="s">
        <v>51</v>
      </c>
      <c r="D6" s="71" t="s">
        <v>52</v>
      </c>
      <c r="E6" s="72" t="s">
        <v>18</v>
      </c>
      <c r="F6" s="72" t="s">
        <v>19</v>
      </c>
      <c r="G6" s="73" t="s">
        <v>20</v>
      </c>
      <c r="H6" s="73" t="s">
        <v>21</v>
      </c>
      <c r="I6" s="73" t="s">
        <v>56</v>
      </c>
      <c r="J6" s="73" t="s">
        <v>57</v>
      </c>
      <c r="K6" s="74" t="s">
        <v>58</v>
      </c>
      <c r="L6" s="74" t="s">
        <v>59</v>
      </c>
      <c r="M6" s="74" t="s">
        <v>60</v>
      </c>
      <c r="N6" s="74" t="s">
        <v>61</v>
      </c>
      <c r="O6" s="75" t="s">
        <v>62</v>
      </c>
      <c r="P6" s="75" t="s">
        <v>63</v>
      </c>
      <c r="Q6" s="75" t="s">
        <v>64</v>
      </c>
      <c r="R6" s="75" t="s">
        <v>65</v>
      </c>
    </row>
    <row r="7" spans="1:28" s="80" customFormat="1" ht="66" x14ac:dyDescent="0.3">
      <c r="A7" s="77"/>
      <c r="B7" s="78" t="s">
        <v>54</v>
      </c>
      <c r="C7" s="79" t="s">
        <v>55</v>
      </c>
      <c r="D7" s="78" t="s">
        <v>53</v>
      </c>
      <c r="E7" s="78" t="s">
        <v>70</v>
      </c>
      <c r="F7" s="78" t="s">
        <v>70</v>
      </c>
      <c r="G7" s="78" t="s">
        <v>71</v>
      </c>
      <c r="H7" s="78" t="s">
        <v>71</v>
      </c>
      <c r="I7" s="78" t="s">
        <v>73</v>
      </c>
      <c r="J7" s="78" t="s">
        <v>70</v>
      </c>
      <c r="K7" s="78" t="s">
        <v>70</v>
      </c>
      <c r="L7" s="78" t="s">
        <v>70</v>
      </c>
      <c r="M7" s="78" t="s">
        <v>70</v>
      </c>
      <c r="N7" s="78" t="s">
        <v>70</v>
      </c>
      <c r="O7" s="78" t="s">
        <v>70</v>
      </c>
      <c r="P7" s="78" t="s">
        <v>70</v>
      </c>
      <c r="Q7" s="78" t="s">
        <v>70</v>
      </c>
      <c r="R7" s="78" t="s">
        <v>92</v>
      </c>
    </row>
    <row r="8" spans="1:28" x14ac:dyDescent="0.25">
      <c r="A8" s="67"/>
      <c r="B8" s="67"/>
      <c r="C8" s="67"/>
      <c r="D8" s="67"/>
      <c r="E8" s="67"/>
      <c r="F8" s="67"/>
      <c r="G8" s="67"/>
      <c r="H8" s="67"/>
      <c r="I8" s="67"/>
      <c r="J8" s="67"/>
      <c r="K8" s="67"/>
      <c r="L8" s="67"/>
      <c r="M8" s="67"/>
      <c r="N8" s="67"/>
      <c r="O8" s="67"/>
      <c r="P8" s="67"/>
      <c r="Q8" s="67"/>
      <c r="R8" s="67"/>
    </row>
    <row r="9" spans="1:28" x14ac:dyDescent="0.25">
      <c r="A9" s="67"/>
      <c r="B9" s="67"/>
      <c r="C9" s="67"/>
      <c r="D9" s="67"/>
      <c r="E9" s="67"/>
      <c r="F9" s="67"/>
      <c r="G9" s="67"/>
      <c r="H9" s="67"/>
      <c r="I9" s="67"/>
      <c r="J9" s="67"/>
      <c r="K9" s="67"/>
      <c r="L9" s="67"/>
      <c r="M9" s="67"/>
      <c r="N9" s="67"/>
      <c r="O9" s="67"/>
      <c r="P9" s="67"/>
      <c r="Q9" s="67"/>
      <c r="R9" s="67"/>
    </row>
    <row r="10" spans="1:28" x14ac:dyDescent="0.25">
      <c r="A10" s="67"/>
      <c r="B10" s="67"/>
      <c r="C10" s="67"/>
      <c r="D10" s="67"/>
      <c r="E10" s="67"/>
      <c r="F10" s="67"/>
      <c r="G10" s="67"/>
      <c r="H10" s="67"/>
      <c r="I10" s="67"/>
      <c r="J10" s="67"/>
      <c r="K10" s="67"/>
      <c r="L10" s="67"/>
      <c r="M10" s="67"/>
      <c r="N10" s="67"/>
      <c r="O10" s="67"/>
      <c r="P10" s="67"/>
      <c r="Q10" s="67"/>
      <c r="R10" s="67"/>
    </row>
    <row r="11" spans="1:28" x14ac:dyDescent="0.25">
      <c r="A11" s="67"/>
      <c r="B11" s="67"/>
      <c r="C11" s="67"/>
      <c r="D11" s="67"/>
      <c r="E11" s="67"/>
      <c r="F11" s="67"/>
      <c r="G11" s="67"/>
      <c r="H11" s="67"/>
      <c r="I11" s="67"/>
      <c r="J11" s="67"/>
      <c r="K11" s="67"/>
      <c r="L11" s="67"/>
      <c r="M11" s="67"/>
      <c r="N11" s="67"/>
      <c r="O11" s="67"/>
      <c r="P11" s="67"/>
      <c r="Q11" s="67"/>
      <c r="R11" s="67"/>
    </row>
    <row r="12" spans="1:28" x14ac:dyDescent="0.25">
      <c r="A12" s="67"/>
      <c r="B12" s="67"/>
      <c r="C12" s="67"/>
      <c r="D12" s="67"/>
      <c r="E12" s="67"/>
      <c r="F12" s="67"/>
      <c r="G12" s="67"/>
      <c r="H12" s="67"/>
      <c r="I12" s="67"/>
      <c r="J12" s="67"/>
      <c r="K12" s="67"/>
      <c r="L12" s="67"/>
      <c r="M12" s="67"/>
      <c r="N12" s="67"/>
      <c r="O12" s="67"/>
      <c r="P12" s="67"/>
      <c r="Q12" s="67"/>
      <c r="R12" s="67"/>
    </row>
    <row r="13" spans="1:28" x14ac:dyDescent="0.25">
      <c r="A13" s="67"/>
      <c r="B13" s="67"/>
      <c r="C13" s="67"/>
      <c r="D13" s="67"/>
      <c r="E13" s="67"/>
      <c r="F13" s="67"/>
      <c r="G13" s="67"/>
      <c r="H13" s="67"/>
      <c r="I13" s="67"/>
      <c r="J13" s="67"/>
      <c r="K13" s="67"/>
      <c r="L13" s="67"/>
      <c r="M13" s="67"/>
      <c r="N13" s="67"/>
      <c r="O13" s="67"/>
      <c r="P13" s="67"/>
      <c r="Q13" s="67"/>
      <c r="R13" s="67"/>
    </row>
    <row r="14" spans="1:28" x14ac:dyDescent="0.25">
      <c r="A14" s="67"/>
      <c r="B14" s="67"/>
      <c r="C14" s="67"/>
      <c r="D14" s="67"/>
      <c r="E14" s="67"/>
      <c r="F14" s="67"/>
      <c r="G14" s="67"/>
      <c r="H14" s="67"/>
      <c r="I14" s="67"/>
      <c r="J14" s="67"/>
      <c r="K14" s="67"/>
      <c r="L14" s="67"/>
      <c r="M14" s="67"/>
      <c r="N14" s="67"/>
      <c r="O14" s="67"/>
      <c r="P14" s="67"/>
      <c r="Q14" s="67"/>
      <c r="R14" s="67"/>
    </row>
    <row r="15" spans="1:28" x14ac:dyDescent="0.25">
      <c r="A15" s="67"/>
      <c r="B15" s="67"/>
      <c r="C15" s="67"/>
      <c r="D15" s="67"/>
      <c r="E15" s="67"/>
      <c r="F15" s="67"/>
      <c r="G15" s="67"/>
      <c r="H15" s="67"/>
      <c r="I15" s="67"/>
      <c r="J15" s="67"/>
      <c r="K15" s="67"/>
      <c r="L15" s="67"/>
      <c r="M15" s="67"/>
      <c r="N15" s="67"/>
      <c r="O15" s="67"/>
      <c r="P15" s="67"/>
      <c r="Q15" s="67"/>
      <c r="R15" s="67"/>
    </row>
    <row r="16" spans="1:28" x14ac:dyDescent="0.25">
      <c r="A16" s="67"/>
      <c r="B16" s="67"/>
      <c r="C16" s="67"/>
      <c r="D16" s="67"/>
      <c r="E16" s="67"/>
      <c r="F16" s="67"/>
      <c r="G16" s="67"/>
      <c r="H16" s="67"/>
      <c r="I16" s="67"/>
      <c r="J16" s="67"/>
      <c r="K16" s="67"/>
      <c r="L16" s="67"/>
      <c r="M16" s="67"/>
      <c r="N16" s="67"/>
      <c r="O16" s="67"/>
      <c r="P16" s="67"/>
      <c r="Q16" s="67"/>
      <c r="R16" s="67"/>
    </row>
    <row r="17" spans="1:18" x14ac:dyDescent="0.25">
      <c r="A17" s="67"/>
      <c r="B17" s="67"/>
      <c r="C17" s="67"/>
      <c r="D17" s="67"/>
      <c r="E17" s="67"/>
      <c r="F17" s="67"/>
      <c r="G17" s="67"/>
      <c r="H17" s="67"/>
      <c r="I17" s="67"/>
      <c r="J17" s="67"/>
      <c r="K17" s="67"/>
      <c r="L17" s="67"/>
      <c r="M17" s="67"/>
      <c r="N17" s="67"/>
      <c r="O17" s="67"/>
      <c r="P17" s="67"/>
      <c r="Q17" s="67"/>
      <c r="R17" s="67"/>
    </row>
    <row r="18" spans="1:18" x14ac:dyDescent="0.25">
      <c r="A18" s="67"/>
      <c r="B18" s="67"/>
      <c r="C18" s="67"/>
      <c r="D18" s="67"/>
      <c r="E18" s="67"/>
      <c r="F18" s="67"/>
      <c r="G18" s="67"/>
      <c r="H18" s="67"/>
      <c r="I18" s="67"/>
      <c r="J18" s="67"/>
      <c r="K18" s="67"/>
      <c r="L18" s="67"/>
      <c r="M18" s="67"/>
      <c r="N18" s="67"/>
      <c r="O18" s="67"/>
      <c r="P18" s="67"/>
      <c r="Q18" s="67"/>
      <c r="R18" s="67"/>
    </row>
    <row r="19" spans="1:18" x14ac:dyDescent="0.25">
      <c r="A19" s="67"/>
      <c r="B19" s="67"/>
      <c r="C19" s="67"/>
      <c r="D19" s="67"/>
      <c r="E19" s="67"/>
      <c r="F19" s="67"/>
      <c r="G19" s="67"/>
      <c r="H19" s="67"/>
      <c r="I19" s="67"/>
      <c r="J19" s="67"/>
      <c r="K19" s="67"/>
      <c r="L19" s="67"/>
      <c r="M19" s="67"/>
      <c r="N19" s="67"/>
      <c r="O19" s="67"/>
      <c r="P19" s="67"/>
      <c r="Q19" s="67"/>
      <c r="R19" s="67"/>
    </row>
    <row r="20" spans="1:18" x14ac:dyDescent="0.25">
      <c r="A20" s="67"/>
      <c r="B20" s="67"/>
      <c r="C20" s="67"/>
      <c r="D20" s="67"/>
      <c r="E20" s="67"/>
      <c r="F20" s="67"/>
      <c r="G20" s="67"/>
      <c r="H20" s="67"/>
      <c r="I20" s="67"/>
      <c r="J20" s="67"/>
      <c r="K20" s="67"/>
      <c r="L20" s="67"/>
      <c r="M20" s="67"/>
      <c r="N20" s="67"/>
      <c r="O20" s="67"/>
      <c r="P20" s="67"/>
      <c r="Q20" s="67"/>
      <c r="R20" s="67"/>
    </row>
    <row r="21" spans="1:18" x14ac:dyDescent="0.25">
      <c r="A21" s="67"/>
      <c r="B21" s="67"/>
      <c r="C21" s="67"/>
      <c r="D21" s="67"/>
      <c r="E21" s="67"/>
      <c r="F21" s="67"/>
      <c r="G21" s="67"/>
      <c r="H21" s="67"/>
      <c r="I21" s="67"/>
      <c r="J21" s="67"/>
      <c r="K21" s="67"/>
      <c r="L21" s="67"/>
      <c r="M21" s="67"/>
      <c r="N21" s="67"/>
      <c r="O21" s="67"/>
      <c r="P21" s="67"/>
      <c r="Q21" s="67"/>
      <c r="R21" s="67"/>
    </row>
    <row r="22" spans="1:18" x14ac:dyDescent="0.25">
      <c r="A22" s="67"/>
      <c r="B22" s="67"/>
      <c r="C22" s="67"/>
      <c r="D22" s="67"/>
      <c r="E22" s="67"/>
      <c r="F22" s="67"/>
      <c r="G22" s="67"/>
      <c r="H22" s="67"/>
      <c r="I22" s="67"/>
      <c r="J22" s="67"/>
      <c r="K22" s="67"/>
      <c r="L22" s="67"/>
      <c r="M22" s="67"/>
      <c r="N22" s="67"/>
      <c r="O22" s="67"/>
      <c r="P22" s="67"/>
      <c r="Q22" s="67"/>
      <c r="R22" s="67"/>
    </row>
    <row r="23" spans="1:18" x14ac:dyDescent="0.25">
      <c r="A23" s="67"/>
      <c r="B23" s="67"/>
      <c r="C23" s="67"/>
      <c r="D23" s="67"/>
      <c r="E23" s="67"/>
      <c r="F23" s="67"/>
      <c r="G23" s="67"/>
      <c r="H23" s="67"/>
      <c r="I23" s="67"/>
      <c r="J23" s="67"/>
      <c r="K23" s="67"/>
      <c r="L23" s="67"/>
      <c r="M23" s="67"/>
      <c r="N23" s="67"/>
      <c r="O23" s="67"/>
      <c r="P23" s="67"/>
      <c r="Q23" s="67"/>
      <c r="R23" s="67"/>
    </row>
    <row r="24" spans="1:18" x14ac:dyDescent="0.25">
      <c r="A24" s="67"/>
      <c r="B24" s="67"/>
      <c r="C24" s="67"/>
      <c r="D24" s="67"/>
      <c r="E24" s="67"/>
      <c r="F24" s="67"/>
      <c r="G24" s="67"/>
      <c r="H24" s="67"/>
      <c r="I24" s="67"/>
      <c r="J24" s="67"/>
      <c r="K24" s="67"/>
      <c r="L24" s="67"/>
      <c r="M24" s="67"/>
      <c r="N24" s="67"/>
      <c r="O24" s="67"/>
      <c r="P24" s="67"/>
      <c r="Q24" s="67"/>
      <c r="R24" s="67"/>
    </row>
    <row r="25" spans="1:18" x14ac:dyDescent="0.25">
      <c r="A25" s="67"/>
      <c r="B25" s="67"/>
      <c r="C25" s="67"/>
      <c r="D25" s="67"/>
      <c r="E25" s="67"/>
      <c r="F25" s="67"/>
      <c r="G25" s="67"/>
      <c r="H25" s="67"/>
      <c r="I25" s="67"/>
      <c r="J25" s="67"/>
      <c r="K25" s="67"/>
      <c r="L25" s="67"/>
      <c r="M25" s="67"/>
      <c r="N25" s="67"/>
      <c r="O25" s="67"/>
      <c r="P25" s="67"/>
      <c r="Q25" s="67"/>
      <c r="R25" s="67"/>
    </row>
    <row r="26" spans="1:18" x14ac:dyDescent="0.25">
      <c r="A26" s="67"/>
      <c r="B26" s="67"/>
      <c r="C26" s="67"/>
      <c r="D26" s="67"/>
      <c r="E26" s="67"/>
      <c r="F26" s="67"/>
      <c r="G26" s="67"/>
      <c r="H26" s="67"/>
      <c r="I26" s="67"/>
      <c r="J26" s="67"/>
      <c r="K26" s="67"/>
      <c r="L26" s="67"/>
      <c r="M26" s="67"/>
      <c r="N26" s="67"/>
      <c r="O26" s="67"/>
      <c r="P26" s="67"/>
      <c r="Q26" s="67"/>
      <c r="R26" s="67"/>
    </row>
    <row r="27" spans="1:18" x14ac:dyDescent="0.25">
      <c r="A27" s="67"/>
      <c r="B27" s="67"/>
      <c r="C27" s="67"/>
      <c r="D27" s="67"/>
      <c r="E27" s="67"/>
      <c r="F27" s="67"/>
      <c r="G27" s="67"/>
      <c r="H27" s="67"/>
      <c r="I27" s="67"/>
      <c r="J27" s="67"/>
      <c r="K27" s="67"/>
      <c r="L27" s="67"/>
      <c r="M27" s="67"/>
      <c r="N27" s="67"/>
      <c r="O27" s="67"/>
      <c r="P27" s="67"/>
      <c r="Q27" s="67"/>
      <c r="R27" s="67"/>
    </row>
    <row r="28" spans="1:18" x14ac:dyDescent="0.25">
      <c r="A28" s="67"/>
      <c r="B28" s="67"/>
      <c r="C28" s="67"/>
      <c r="D28" s="67"/>
      <c r="E28" s="67"/>
      <c r="F28" s="67"/>
      <c r="G28" s="67"/>
      <c r="H28" s="67"/>
      <c r="I28" s="67"/>
      <c r="J28" s="67"/>
      <c r="K28" s="67"/>
      <c r="L28" s="67"/>
      <c r="M28" s="67"/>
      <c r="N28" s="67"/>
      <c r="O28" s="67"/>
      <c r="P28" s="67"/>
      <c r="Q28" s="67"/>
      <c r="R28" s="67"/>
    </row>
    <row r="29" spans="1:18" x14ac:dyDescent="0.25">
      <c r="A29" s="67"/>
      <c r="B29" s="67"/>
      <c r="C29" s="67"/>
      <c r="D29" s="67"/>
      <c r="E29" s="67"/>
      <c r="F29" s="67"/>
      <c r="G29" s="67"/>
      <c r="H29" s="67"/>
      <c r="I29" s="67"/>
      <c r="J29" s="67"/>
      <c r="K29" s="67"/>
      <c r="L29" s="67"/>
      <c r="M29" s="67"/>
      <c r="N29" s="67"/>
      <c r="O29" s="67"/>
      <c r="P29" s="67"/>
      <c r="Q29" s="67"/>
      <c r="R29" s="67"/>
    </row>
    <row r="30" spans="1:18" x14ac:dyDescent="0.25">
      <c r="A30" s="67"/>
      <c r="B30" s="67"/>
      <c r="C30" s="67"/>
      <c r="D30" s="67"/>
      <c r="E30" s="67"/>
      <c r="F30" s="67"/>
      <c r="G30" s="67"/>
      <c r="H30" s="67"/>
      <c r="I30" s="67"/>
      <c r="J30" s="67"/>
      <c r="K30" s="67"/>
      <c r="L30" s="67"/>
      <c r="M30" s="67"/>
      <c r="N30" s="67"/>
      <c r="O30" s="67"/>
      <c r="P30" s="67"/>
      <c r="Q30" s="67"/>
      <c r="R30" s="67"/>
    </row>
    <row r="31" spans="1:18" x14ac:dyDescent="0.25">
      <c r="A31" s="67"/>
      <c r="B31" s="67"/>
      <c r="C31" s="67"/>
      <c r="D31" s="67"/>
      <c r="E31" s="67"/>
      <c r="F31" s="67"/>
      <c r="G31" s="67"/>
      <c r="H31" s="67"/>
      <c r="I31" s="67"/>
      <c r="J31" s="67"/>
      <c r="K31" s="67"/>
      <c r="L31" s="67"/>
      <c r="M31" s="67"/>
      <c r="N31" s="67"/>
      <c r="O31" s="67"/>
      <c r="P31" s="67"/>
      <c r="Q31" s="67"/>
      <c r="R31" s="67"/>
    </row>
    <row r="32" spans="1:18" x14ac:dyDescent="0.25">
      <c r="A32" s="67"/>
      <c r="B32" s="67"/>
      <c r="C32" s="67"/>
      <c r="D32" s="67"/>
      <c r="E32" s="67"/>
      <c r="F32" s="67"/>
      <c r="G32" s="67"/>
      <c r="H32" s="67"/>
      <c r="I32" s="67"/>
      <c r="J32" s="67"/>
      <c r="K32" s="67"/>
      <c r="L32" s="67"/>
      <c r="M32" s="67"/>
      <c r="N32" s="67"/>
      <c r="O32" s="67"/>
      <c r="P32" s="67"/>
      <c r="Q32" s="67"/>
      <c r="R32" s="67"/>
    </row>
    <row r="33" spans="1:18" x14ac:dyDescent="0.25">
      <c r="A33" s="67"/>
      <c r="B33" s="67"/>
      <c r="C33" s="67"/>
      <c r="D33" s="67"/>
      <c r="E33" s="67"/>
      <c r="F33" s="67"/>
      <c r="G33" s="67"/>
      <c r="H33" s="67"/>
      <c r="I33" s="67"/>
      <c r="J33" s="67"/>
      <c r="K33" s="67"/>
      <c r="L33" s="67"/>
      <c r="M33" s="67"/>
      <c r="N33" s="67"/>
      <c r="O33" s="67"/>
      <c r="P33" s="67"/>
      <c r="Q33" s="67"/>
      <c r="R33" s="67"/>
    </row>
    <row r="34" spans="1:18" x14ac:dyDescent="0.25">
      <c r="A34" s="67"/>
      <c r="B34" s="67"/>
      <c r="C34" s="67"/>
      <c r="D34" s="67"/>
      <c r="E34" s="67"/>
      <c r="F34" s="67"/>
      <c r="G34" s="67"/>
      <c r="H34" s="67"/>
      <c r="I34" s="67"/>
      <c r="J34" s="67"/>
      <c r="K34" s="67"/>
      <c r="L34" s="67"/>
      <c r="M34" s="67"/>
      <c r="N34" s="67"/>
      <c r="O34" s="67"/>
      <c r="P34" s="67"/>
      <c r="Q34" s="67"/>
      <c r="R34" s="67"/>
    </row>
    <row r="35" spans="1:18" x14ac:dyDescent="0.25">
      <c r="A35" s="67"/>
      <c r="B35" s="67"/>
      <c r="C35" s="67"/>
      <c r="D35" s="67"/>
      <c r="E35" s="67"/>
      <c r="F35" s="67"/>
      <c r="G35" s="67"/>
      <c r="H35" s="67"/>
      <c r="I35" s="67"/>
      <c r="J35" s="67"/>
      <c r="K35" s="67"/>
      <c r="L35" s="67"/>
      <c r="M35" s="67"/>
      <c r="N35" s="67"/>
      <c r="O35" s="67"/>
      <c r="P35" s="67"/>
      <c r="Q35" s="67"/>
      <c r="R35" s="67"/>
    </row>
    <row r="36" spans="1:18" x14ac:dyDescent="0.25">
      <c r="A36" s="67"/>
      <c r="B36" s="67"/>
      <c r="C36" s="67"/>
      <c r="D36" s="67"/>
      <c r="E36" s="67"/>
      <c r="F36" s="67"/>
      <c r="G36" s="67"/>
      <c r="H36" s="67"/>
      <c r="I36" s="67"/>
      <c r="J36" s="67"/>
      <c r="K36" s="67"/>
      <c r="L36" s="67"/>
      <c r="M36" s="67"/>
      <c r="N36" s="67"/>
      <c r="O36" s="67"/>
      <c r="P36" s="67"/>
      <c r="Q36" s="67"/>
      <c r="R36" s="67"/>
    </row>
    <row r="37" spans="1:18" x14ac:dyDescent="0.25">
      <c r="A37" s="67"/>
      <c r="B37" s="67"/>
      <c r="C37" s="67"/>
      <c r="D37" s="67"/>
      <c r="E37" s="67"/>
      <c r="F37" s="67"/>
      <c r="G37" s="67"/>
      <c r="H37" s="67"/>
      <c r="I37" s="67"/>
      <c r="J37" s="67"/>
      <c r="K37" s="67"/>
      <c r="L37" s="67"/>
      <c r="M37" s="67"/>
      <c r="N37" s="67"/>
      <c r="O37" s="67"/>
      <c r="P37" s="67"/>
      <c r="Q37" s="67"/>
      <c r="R37" s="67"/>
    </row>
    <row r="38" spans="1:18" x14ac:dyDescent="0.25">
      <c r="A38" s="67"/>
      <c r="B38" s="67"/>
      <c r="C38" s="67"/>
      <c r="D38" s="67"/>
      <c r="E38" s="67"/>
      <c r="F38" s="67"/>
      <c r="G38" s="67"/>
      <c r="H38" s="67"/>
      <c r="I38" s="67"/>
      <c r="J38" s="67"/>
      <c r="K38" s="67"/>
      <c r="L38" s="67"/>
      <c r="M38" s="67"/>
      <c r="N38" s="67"/>
      <c r="O38" s="67"/>
      <c r="P38" s="67"/>
      <c r="Q38" s="67"/>
      <c r="R38" s="67"/>
    </row>
    <row r="39" spans="1:18" x14ac:dyDescent="0.25">
      <c r="A39" s="67"/>
      <c r="B39" s="67"/>
      <c r="C39" s="67"/>
      <c r="D39" s="67"/>
      <c r="E39" s="67"/>
      <c r="F39" s="67"/>
      <c r="G39" s="67"/>
      <c r="H39" s="67"/>
      <c r="I39" s="67"/>
      <c r="J39" s="67"/>
      <c r="K39" s="67"/>
      <c r="L39" s="67"/>
      <c r="M39" s="67"/>
      <c r="N39" s="67"/>
      <c r="O39" s="67"/>
      <c r="P39" s="67"/>
      <c r="Q39" s="67"/>
      <c r="R39" s="67"/>
    </row>
    <row r="40" spans="1:18" x14ac:dyDescent="0.25">
      <c r="A40" s="67"/>
      <c r="B40" s="67"/>
      <c r="C40" s="67"/>
      <c r="D40" s="67"/>
      <c r="E40" s="67"/>
      <c r="F40" s="67"/>
      <c r="G40" s="67"/>
      <c r="H40" s="67"/>
      <c r="I40" s="67"/>
      <c r="J40" s="67"/>
      <c r="K40" s="67"/>
      <c r="L40" s="67"/>
      <c r="M40" s="67"/>
      <c r="N40" s="67"/>
      <c r="O40" s="67"/>
      <c r="P40" s="67"/>
      <c r="Q40" s="67"/>
      <c r="R40" s="67"/>
    </row>
    <row r="41" spans="1:18" x14ac:dyDescent="0.25">
      <c r="A41" s="67"/>
      <c r="B41" s="67"/>
      <c r="C41" s="67"/>
      <c r="D41" s="67"/>
      <c r="E41" s="67"/>
      <c r="F41" s="67"/>
      <c r="G41" s="67"/>
      <c r="H41" s="67"/>
      <c r="I41" s="67"/>
      <c r="J41" s="67"/>
      <c r="K41" s="67"/>
      <c r="L41" s="67"/>
      <c r="M41" s="67"/>
      <c r="N41" s="67"/>
      <c r="O41" s="67"/>
      <c r="P41" s="67"/>
      <c r="Q41" s="67"/>
      <c r="R41" s="67"/>
    </row>
    <row r="42" spans="1:18" x14ac:dyDescent="0.25">
      <c r="A42" s="67"/>
      <c r="B42" s="67"/>
      <c r="C42" s="67"/>
      <c r="D42" s="67"/>
      <c r="E42" s="67"/>
      <c r="F42" s="67"/>
      <c r="G42" s="67"/>
      <c r="H42" s="67"/>
      <c r="I42" s="67"/>
      <c r="J42" s="67"/>
      <c r="K42" s="67"/>
      <c r="L42" s="67"/>
      <c r="M42" s="67"/>
      <c r="N42" s="67"/>
      <c r="O42" s="67"/>
      <c r="P42" s="67"/>
      <c r="Q42" s="67"/>
      <c r="R42" s="67"/>
    </row>
    <row r="43" spans="1:18" x14ac:dyDescent="0.25">
      <c r="A43" s="67"/>
      <c r="B43" s="67"/>
      <c r="C43" s="67"/>
      <c r="D43" s="67"/>
      <c r="E43" s="67"/>
      <c r="F43" s="67"/>
      <c r="G43" s="67"/>
      <c r="H43" s="67"/>
      <c r="I43" s="67"/>
      <c r="J43" s="67"/>
      <c r="K43" s="67"/>
      <c r="L43" s="67"/>
      <c r="M43" s="67"/>
      <c r="N43" s="67"/>
      <c r="O43" s="67"/>
      <c r="P43" s="67"/>
      <c r="Q43" s="67"/>
      <c r="R43" s="67"/>
    </row>
    <row r="44" spans="1:18" x14ac:dyDescent="0.25">
      <c r="A44" s="67"/>
      <c r="B44" s="67"/>
      <c r="C44" s="67"/>
      <c r="D44" s="67"/>
      <c r="E44" s="67"/>
      <c r="F44" s="67"/>
      <c r="G44" s="67"/>
      <c r="H44" s="67"/>
      <c r="I44" s="67"/>
      <c r="J44" s="67"/>
      <c r="K44" s="67"/>
      <c r="L44" s="67"/>
      <c r="M44" s="67"/>
      <c r="N44" s="67"/>
      <c r="O44" s="67"/>
      <c r="P44" s="67"/>
      <c r="Q44" s="67"/>
      <c r="R44" s="67"/>
    </row>
    <row r="45" spans="1:18" x14ac:dyDescent="0.25">
      <c r="A45" s="67"/>
      <c r="B45" s="67"/>
      <c r="C45" s="67"/>
      <c r="D45" s="67"/>
      <c r="E45" s="67"/>
      <c r="F45" s="67"/>
      <c r="G45" s="67"/>
      <c r="H45" s="67"/>
      <c r="I45" s="67"/>
      <c r="J45" s="67"/>
      <c r="K45" s="67"/>
      <c r="L45" s="67"/>
      <c r="M45" s="67"/>
      <c r="N45" s="67"/>
      <c r="O45" s="67"/>
      <c r="P45" s="67"/>
      <c r="Q45" s="67"/>
      <c r="R45" s="67"/>
    </row>
    <row r="46" spans="1:18" x14ac:dyDescent="0.25">
      <c r="A46" s="67"/>
      <c r="B46" s="67"/>
      <c r="C46" s="67"/>
      <c r="D46" s="67"/>
      <c r="E46" s="67"/>
      <c r="F46" s="67"/>
      <c r="G46" s="67"/>
      <c r="H46" s="67"/>
      <c r="I46" s="67"/>
      <c r="J46" s="67"/>
      <c r="K46" s="67"/>
      <c r="L46" s="67"/>
      <c r="M46" s="67"/>
      <c r="N46" s="67"/>
      <c r="O46" s="67"/>
      <c r="P46" s="67"/>
      <c r="Q46" s="67"/>
      <c r="R46" s="67"/>
    </row>
    <row r="47" spans="1:18" x14ac:dyDescent="0.25">
      <c r="A47" s="67"/>
      <c r="B47" s="67"/>
      <c r="C47" s="67"/>
      <c r="D47" s="67"/>
      <c r="E47" s="67"/>
      <c r="F47" s="67"/>
      <c r="G47" s="67"/>
      <c r="H47" s="67"/>
      <c r="I47" s="67"/>
      <c r="J47" s="67"/>
      <c r="K47" s="67"/>
      <c r="L47" s="67"/>
      <c r="M47" s="67"/>
      <c r="N47" s="67"/>
      <c r="O47" s="67"/>
      <c r="P47" s="67"/>
      <c r="Q47" s="67"/>
      <c r="R47" s="67"/>
    </row>
    <row r="48" spans="1:18" x14ac:dyDescent="0.25">
      <c r="A48" s="67"/>
      <c r="B48" s="67"/>
      <c r="C48" s="67"/>
      <c r="D48" s="67"/>
      <c r="E48" s="67"/>
      <c r="F48" s="67"/>
      <c r="G48" s="67"/>
      <c r="H48" s="67"/>
      <c r="I48" s="67"/>
      <c r="J48" s="67"/>
      <c r="K48" s="67"/>
      <c r="L48" s="67"/>
      <c r="M48" s="67"/>
      <c r="N48" s="67"/>
      <c r="O48" s="67"/>
      <c r="P48" s="67"/>
      <c r="Q48" s="67"/>
      <c r="R48" s="67"/>
    </row>
    <row r="49" spans="1:18" x14ac:dyDescent="0.25">
      <c r="A49" s="67"/>
      <c r="B49" s="67"/>
      <c r="C49" s="67"/>
      <c r="D49" s="67"/>
      <c r="E49" s="67"/>
      <c r="F49" s="67"/>
      <c r="G49" s="67"/>
      <c r="H49" s="67"/>
      <c r="I49" s="67"/>
      <c r="J49" s="67"/>
      <c r="K49" s="67"/>
      <c r="L49" s="67"/>
      <c r="M49" s="67"/>
      <c r="N49" s="67"/>
      <c r="O49" s="67"/>
      <c r="P49" s="67"/>
      <c r="Q49" s="67"/>
      <c r="R49" s="67"/>
    </row>
    <row r="50" spans="1:18" x14ac:dyDescent="0.25">
      <c r="A50" s="67"/>
      <c r="B50" s="67"/>
      <c r="C50" s="67"/>
      <c r="D50" s="67"/>
      <c r="E50" s="67"/>
      <c r="F50" s="67"/>
      <c r="G50" s="67"/>
      <c r="H50" s="67"/>
      <c r="I50" s="67"/>
      <c r="J50" s="67"/>
      <c r="K50" s="67"/>
      <c r="L50" s="67"/>
      <c r="M50" s="67"/>
      <c r="N50" s="67"/>
      <c r="O50" s="67"/>
      <c r="P50" s="67"/>
      <c r="Q50" s="67"/>
      <c r="R50" s="67"/>
    </row>
    <row r="51" spans="1:18" x14ac:dyDescent="0.25">
      <c r="A51" s="67"/>
      <c r="B51" s="67"/>
      <c r="C51" s="67"/>
      <c r="D51" s="67"/>
      <c r="E51" s="67"/>
      <c r="F51" s="67"/>
      <c r="G51" s="67"/>
      <c r="H51" s="67"/>
      <c r="I51" s="67"/>
      <c r="J51" s="67"/>
      <c r="K51" s="67"/>
      <c r="L51" s="67"/>
      <c r="M51" s="67"/>
      <c r="N51" s="67"/>
      <c r="O51" s="67"/>
      <c r="P51" s="67"/>
      <c r="Q51" s="67"/>
      <c r="R51" s="67"/>
    </row>
    <row r="52" spans="1:18" x14ac:dyDescent="0.25">
      <c r="A52" s="67"/>
      <c r="B52" s="67"/>
      <c r="C52" s="67"/>
      <c r="D52" s="67"/>
      <c r="E52" s="67"/>
      <c r="F52" s="67"/>
      <c r="G52" s="67"/>
      <c r="H52" s="67"/>
      <c r="I52" s="67"/>
      <c r="J52" s="67"/>
      <c r="K52" s="67"/>
      <c r="L52" s="67"/>
      <c r="M52" s="67"/>
      <c r="N52" s="67"/>
      <c r="O52" s="67"/>
      <c r="P52" s="67"/>
      <c r="Q52" s="67"/>
      <c r="R52" s="67"/>
    </row>
    <row r="53" spans="1:18" x14ac:dyDescent="0.25">
      <c r="A53" s="67"/>
      <c r="B53" s="67"/>
      <c r="C53" s="67"/>
      <c r="D53" s="67"/>
      <c r="E53" s="67"/>
      <c r="F53" s="67"/>
      <c r="G53" s="67"/>
      <c r="H53" s="67"/>
      <c r="I53" s="67"/>
      <c r="J53" s="67"/>
      <c r="K53" s="67"/>
      <c r="L53" s="67"/>
      <c r="M53" s="67"/>
      <c r="N53" s="67"/>
      <c r="O53" s="67"/>
      <c r="P53" s="67"/>
      <c r="Q53" s="67"/>
      <c r="R53" s="67"/>
    </row>
    <row r="54" spans="1:18" x14ac:dyDescent="0.25">
      <c r="A54" s="67"/>
      <c r="B54" s="67"/>
      <c r="C54" s="67"/>
      <c r="D54" s="67"/>
      <c r="E54" s="67"/>
      <c r="F54" s="67"/>
      <c r="G54" s="67"/>
      <c r="H54" s="67"/>
      <c r="I54" s="67"/>
      <c r="J54" s="67"/>
      <c r="K54" s="67"/>
      <c r="L54" s="67"/>
      <c r="M54" s="67"/>
      <c r="N54" s="67"/>
      <c r="O54" s="67"/>
      <c r="P54" s="67"/>
      <c r="Q54" s="67"/>
      <c r="R54" s="67"/>
    </row>
    <row r="55" spans="1:18" x14ac:dyDescent="0.25">
      <c r="A55" s="67"/>
      <c r="B55" s="67"/>
      <c r="C55" s="67"/>
      <c r="D55" s="67"/>
      <c r="E55" s="67"/>
      <c r="F55" s="67"/>
      <c r="G55" s="67"/>
      <c r="H55" s="67"/>
      <c r="I55" s="67"/>
      <c r="J55" s="67"/>
      <c r="K55" s="67"/>
      <c r="L55" s="67"/>
      <c r="M55" s="67"/>
      <c r="N55" s="67"/>
      <c r="O55" s="67"/>
      <c r="P55" s="67"/>
      <c r="Q55" s="67"/>
      <c r="R55" s="67"/>
    </row>
    <row r="56" spans="1:18" x14ac:dyDescent="0.25">
      <c r="A56" s="67"/>
      <c r="B56" s="67"/>
      <c r="C56" s="67"/>
      <c r="D56" s="67"/>
      <c r="E56" s="67"/>
      <c r="F56" s="67"/>
      <c r="G56" s="67"/>
      <c r="H56" s="67"/>
      <c r="I56" s="67"/>
      <c r="J56" s="67"/>
      <c r="K56" s="67"/>
      <c r="L56" s="67"/>
      <c r="M56" s="67"/>
      <c r="N56" s="67"/>
      <c r="O56" s="67"/>
      <c r="P56" s="67"/>
      <c r="Q56" s="67"/>
      <c r="R56" s="67"/>
    </row>
    <row r="57" spans="1:18" x14ac:dyDescent="0.25">
      <c r="A57" s="67"/>
      <c r="B57" s="67"/>
      <c r="C57" s="67"/>
      <c r="D57" s="67"/>
      <c r="E57" s="67"/>
      <c r="F57" s="67"/>
      <c r="G57" s="67"/>
      <c r="H57" s="67"/>
      <c r="I57" s="67"/>
      <c r="J57" s="67"/>
      <c r="K57" s="67"/>
      <c r="L57" s="67"/>
      <c r="M57" s="67"/>
      <c r="N57" s="67"/>
      <c r="O57" s="67"/>
      <c r="P57" s="67"/>
      <c r="Q57" s="67"/>
      <c r="R57" s="67"/>
    </row>
    <row r="58" spans="1:18" x14ac:dyDescent="0.25">
      <c r="A58" s="67"/>
      <c r="B58" s="67"/>
      <c r="C58" s="67"/>
      <c r="D58" s="67"/>
      <c r="E58" s="67"/>
      <c r="F58" s="67"/>
      <c r="G58" s="67"/>
      <c r="H58" s="67"/>
      <c r="I58" s="67"/>
      <c r="J58" s="67"/>
      <c r="K58" s="67"/>
      <c r="L58" s="67"/>
      <c r="M58" s="67"/>
      <c r="N58" s="67"/>
      <c r="O58" s="67"/>
      <c r="P58" s="67"/>
      <c r="Q58" s="67"/>
      <c r="R58" s="67"/>
    </row>
    <row r="59" spans="1:18" x14ac:dyDescent="0.25">
      <c r="A59" s="67"/>
      <c r="B59" s="67"/>
      <c r="C59" s="67"/>
      <c r="D59" s="67"/>
      <c r="E59" s="67"/>
      <c r="F59" s="67"/>
      <c r="G59" s="67"/>
      <c r="H59" s="67"/>
      <c r="I59" s="67"/>
      <c r="J59" s="67"/>
      <c r="K59" s="67"/>
      <c r="L59" s="67"/>
      <c r="M59" s="67"/>
      <c r="N59" s="67"/>
      <c r="O59" s="67"/>
      <c r="P59" s="67"/>
      <c r="Q59" s="67"/>
      <c r="R59" s="67"/>
    </row>
    <row r="60" spans="1:18" x14ac:dyDescent="0.25">
      <c r="A60" s="67"/>
      <c r="B60" s="67"/>
      <c r="C60" s="67"/>
      <c r="D60" s="67"/>
      <c r="E60" s="67"/>
      <c r="F60" s="67"/>
      <c r="G60" s="67"/>
      <c r="H60" s="67"/>
      <c r="I60" s="67"/>
      <c r="J60" s="67"/>
      <c r="K60" s="67"/>
      <c r="L60" s="67"/>
      <c r="M60" s="67"/>
      <c r="N60" s="67"/>
      <c r="O60" s="67"/>
      <c r="P60" s="67"/>
      <c r="Q60" s="67"/>
      <c r="R60" s="67"/>
    </row>
    <row r="61" spans="1:18" x14ac:dyDescent="0.25">
      <c r="A61" s="67"/>
      <c r="B61" s="67"/>
      <c r="C61" s="67"/>
      <c r="D61" s="67"/>
      <c r="E61" s="67"/>
      <c r="F61" s="67"/>
      <c r="G61" s="67"/>
      <c r="H61" s="67"/>
      <c r="I61" s="67"/>
      <c r="J61" s="67"/>
      <c r="K61" s="67"/>
      <c r="L61" s="67"/>
      <c r="M61" s="67"/>
      <c r="N61" s="67"/>
      <c r="O61" s="67"/>
      <c r="P61" s="67"/>
      <c r="Q61" s="67"/>
      <c r="R61" s="67"/>
    </row>
    <row r="62" spans="1:18" x14ac:dyDescent="0.25">
      <c r="A62" s="67"/>
      <c r="B62" s="67"/>
      <c r="C62" s="67"/>
      <c r="D62" s="67"/>
      <c r="E62" s="67"/>
      <c r="F62" s="67"/>
      <c r="G62" s="67"/>
      <c r="H62" s="67"/>
      <c r="I62" s="67"/>
      <c r="J62" s="67"/>
      <c r="K62" s="67"/>
      <c r="L62" s="67"/>
      <c r="M62" s="67"/>
      <c r="N62" s="67"/>
      <c r="O62" s="67"/>
      <c r="P62" s="67"/>
      <c r="Q62" s="67"/>
      <c r="R62" s="67"/>
    </row>
    <row r="63" spans="1:18" x14ac:dyDescent="0.25">
      <c r="A63" s="67"/>
      <c r="B63" s="67"/>
      <c r="C63" s="67"/>
      <c r="D63" s="67"/>
      <c r="E63" s="67"/>
      <c r="F63" s="67"/>
      <c r="G63" s="67"/>
      <c r="H63" s="67"/>
      <c r="I63" s="67"/>
      <c r="J63" s="67"/>
      <c r="K63" s="67"/>
      <c r="L63" s="67"/>
      <c r="M63" s="67"/>
      <c r="N63" s="67"/>
      <c r="O63" s="67"/>
      <c r="P63" s="67"/>
      <c r="Q63" s="67"/>
      <c r="R63" s="67"/>
    </row>
    <row r="64" spans="1:18" x14ac:dyDescent="0.25">
      <c r="A64" s="67"/>
      <c r="B64" s="67"/>
      <c r="C64" s="67"/>
      <c r="D64" s="67"/>
      <c r="E64" s="67"/>
      <c r="F64" s="67"/>
      <c r="G64" s="67"/>
      <c r="H64" s="67"/>
      <c r="I64" s="67"/>
      <c r="J64" s="67"/>
      <c r="K64" s="67"/>
      <c r="L64" s="67"/>
      <c r="M64" s="67"/>
      <c r="N64" s="67"/>
      <c r="O64" s="67"/>
      <c r="P64" s="67"/>
      <c r="Q64" s="67"/>
      <c r="R64" s="67"/>
    </row>
    <row r="65" spans="1:18" x14ac:dyDescent="0.25">
      <c r="A65" s="67"/>
      <c r="B65" s="67"/>
      <c r="C65" s="67"/>
      <c r="D65" s="67"/>
      <c r="E65" s="67"/>
      <c r="F65" s="67"/>
      <c r="G65" s="67"/>
      <c r="H65" s="67"/>
      <c r="I65" s="67"/>
      <c r="J65" s="67"/>
      <c r="K65" s="67"/>
      <c r="L65" s="67"/>
      <c r="M65" s="67"/>
      <c r="N65" s="67"/>
      <c r="O65" s="67"/>
      <c r="P65" s="67"/>
      <c r="Q65" s="67"/>
      <c r="R65" s="67"/>
    </row>
    <row r="66" spans="1:18" x14ac:dyDescent="0.25">
      <c r="A66" s="67"/>
      <c r="B66" s="67"/>
      <c r="C66" s="67"/>
      <c r="D66" s="67"/>
      <c r="E66" s="67"/>
      <c r="F66" s="67"/>
      <c r="G66" s="67"/>
      <c r="H66" s="67"/>
      <c r="I66" s="67"/>
      <c r="J66" s="67"/>
      <c r="K66" s="67"/>
      <c r="L66" s="67"/>
      <c r="M66" s="67"/>
      <c r="N66" s="67"/>
      <c r="O66" s="67"/>
      <c r="P66" s="67"/>
      <c r="Q66" s="67"/>
      <c r="R66" s="67"/>
    </row>
    <row r="67" spans="1:18" x14ac:dyDescent="0.25">
      <c r="A67" s="67"/>
      <c r="B67" s="67"/>
      <c r="C67" s="67"/>
      <c r="D67" s="67"/>
      <c r="E67" s="67"/>
      <c r="F67" s="67"/>
      <c r="G67" s="67"/>
      <c r="H67" s="67"/>
      <c r="I67" s="67"/>
      <c r="J67" s="67"/>
      <c r="K67" s="67"/>
      <c r="L67" s="67"/>
      <c r="M67" s="67"/>
      <c r="N67" s="67"/>
      <c r="O67" s="67"/>
      <c r="P67" s="67"/>
      <c r="Q67" s="67"/>
      <c r="R67" s="67"/>
    </row>
    <row r="68" spans="1:18" x14ac:dyDescent="0.25">
      <c r="A68" s="67"/>
      <c r="B68" s="67"/>
      <c r="C68" s="67"/>
      <c r="D68" s="67"/>
      <c r="E68" s="67"/>
      <c r="F68" s="67"/>
      <c r="G68" s="67"/>
      <c r="H68" s="67"/>
      <c r="I68" s="67"/>
      <c r="J68" s="67"/>
      <c r="K68" s="67"/>
      <c r="L68" s="67"/>
      <c r="M68" s="67"/>
      <c r="N68" s="67"/>
      <c r="O68" s="67"/>
      <c r="P68" s="67"/>
      <c r="Q68" s="67"/>
      <c r="R68" s="67"/>
    </row>
    <row r="69" spans="1:18" x14ac:dyDescent="0.25">
      <c r="A69" s="67"/>
      <c r="B69" s="67"/>
      <c r="C69" s="67"/>
      <c r="D69" s="67"/>
      <c r="E69" s="67"/>
      <c r="F69" s="67"/>
      <c r="G69" s="67"/>
      <c r="H69" s="67"/>
      <c r="I69" s="67"/>
      <c r="J69" s="67"/>
      <c r="K69" s="67"/>
      <c r="L69" s="67"/>
      <c r="M69" s="67"/>
      <c r="N69" s="67"/>
      <c r="O69" s="67"/>
      <c r="P69" s="67"/>
      <c r="Q69" s="67"/>
      <c r="R69" s="67"/>
    </row>
    <row r="70" spans="1:18" x14ac:dyDescent="0.25">
      <c r="A70" s="67"/>
      <c r="B70" s="67"/>
      <c r="C70" s="67"/>
      <c r="D70" s="67"/>
      <c r="E70" s="67"/>
      <c r="F70" s="67"/>
      <c r="G70" s="67"/>
      <c r="H70" s="67"/>
      <c r="I70" s="67"/>
      <c r="J70" s="67"/>
      <c r="K70" s="67"/>
      <c r="L70" s="67"/>
      <c r="M70" s="67"/>
      <c r="N70" s="67"/>
      <c r="O70" s="67"/>
      <c r="P70" s="67"/>
      <c r="Q70" s="67"/>
      <c r="R70" s="67"/>
    </row>
    <row r="71" spans="1:18" x14ac:dyDescent="0.25">
      <c r="A71" s="67"/>
      <c r="B71" s="67"/>
      <c r="C71" s="67"/>
      <c r="D71" s="67"/>
      <c r="E71" s="67"/>
      <c r="F71" s="67"/>
      <c r="G71" s="67"/>
      <c r="H71" s="67"/>
      <c r="I71" s="67"/>
      <c r="J71" s="67"/>
      <c r="K71" s="67"/>
      <c r="L71" s="67"/>
      <c r="M71" s="67"/>
      <c r="N71" s="67"/>
      <c r="O71" s="67"/>
      <c r="P71" s="67"/>
      <c r="Q71" s="67"/>
      <c r="R71" s="67"/>
    </row>
    <row r="72" spans="1:18" x14ac:dyDescent="0.25">
      <c r="A72" s="67"/>
      <c r="B72" s="67"/>
      <c r="C72" s="67"/>
      <c r="D72" s="67"/>
      <c r="E72" s="67"/>
      <c r="F72" s="67"/>
      <c r="G72" s="67"/>
      <c r="H72" s="67"/>
      <c r="I72" s="67"/>
      <c r="J72" s="67"/>
      <c r="K72" s="67"/>
      <c r="L72" s="67"/>
      <c r="M72" s="67"/>
      <c r="N72" s="67"/>
      <c r="O72" s="67"/>
      <c r="P72" s="67"/>
      <c r="Q72" s="67"/>
      <c r="R72" s="67"/>
    </row>
    <row r="73" spans="1:18" x14ac:dyDescent="0.25">
      <c r="A73" s="67"/>
      <c r="B73" s="67"/>
      <c r="C73" s="67"/>
      <c r="D73" s="67"/>
      <c r="E73" s="67"/>
      <c r="F73" s="67"/>
      <c r="G73" s="67"/>
      <c r="H73" s="67"/>
      <c r="I73" s="67"/>
      <c r="J73" s="67"/>
      <c r="K73" s="67"/>
      <c r="L73" s="67"/>
      <c r="M73" s="67"/>
      <c r="N73" s="67"/>
      <c r="O73" s="67"/>
      <c r="P73" s="67"/>
      <c r="Q73" s="67"/>
      <c r="R73" s="67"/>
    </row>
    <row r="74" spans="1:18" x14ac:dyDescent="0.25">
      <c r="A74" s="67"/>
      <c r="B74" s="67"/>
      <c r="C74" s="67"/>
      <c r="D74" s="67"/>
      <c r="E74" s="67"/>
      <c r="F74" s="67"/>
      <c r="G74" s="67"/>
      <c r="H74" s="67"/>
      <c r="I74" s="67"/>
      <c r="J74" s="67"/>
      <c r="K74" s="67"/>
      <c r="L74" s="67"/>
      <c r="M74" s="67"/>
      <c r="N74" s="67"/>
      <c r="O74" s="67"/>
      <c r="P74" s="67"/>
      <c r="Q74" s="67"/>
      <c r="R74" s="67"/>
    </row>
    <row r="75" spans="1:18" x14ac:dyDescent="0.25">
      <c r="A75" s="67"/>
      <c r="B75" s="67"/>
      <c r="C75" s="67"/>
      <c r="D75" s="67"/>
      <c r="E75" s="67"/>
      <c r="F75" s="67"/>
      <c r="G75" s="67"/>
      <c r="H75" s="67"/>
      <c r="I75" s="67"/>
      <c r="J75" s="67"/>
      <c r="K75" s="67"/>
      <c r="L75" s="67"/>
      <c r="M75" s="67"/>
      <c r="N75" s="67"/>
      <c r="O75" s="67"/>
      <c r="P75" s="67"/>
      <c r="Q75" s="67"/>
      <c r="R75" s="67"/>
    </row>
    <row r="76" spans="1:18" x14ac:dyDescent="0.25">
      <c r="A76" s="67"/>
      <c r="B76" s="67"/>
      <c r="C76" s="67"/>
      <c r="D76" s="67"/>
      <c r="E76" s="67"/>
      <c r="F76" s="67"/>
      <c r="G76" s="67"/>
      <c r="H76" s="67"/>
      <c r="I76" s="67"/>
      <c r="J76" s="67"/>
      <c r="K76" s="67"/>
      <c r="L76" s="67"/>
      <c r="M76" s="67"/>
      <c r="N76" s="67"/>
      <c r="O76" s="67"/>
      <c r="P76" s="67"/>
      <c r="Q76" s="67"/>
      <c r="R76" s="67"/>
    </row>
    <row r="77" spans="1:18" x14ac:dyDescent="0.25">
      <c r="A77" s="67"/>
      <c r="B77" s="67"/>
      <c r="C77" s="67"/>
      <c r="D77" s="67"/>
      <c r="E77" s="67"/>
      <c r="F77" s="67"/>
      <c r="G77" s="67"/>
      <c r="H77" s="67"/>
      <c r="I77" s="67"/>
      <c r="J77" s="67"/>
      <c r="K77" s="67"/>
      <c r="L77" s="67"/>
      <c r="M77" s="67"/>
      <c r="N77" s="67"/>
      <c r="O77" s="67"/>
      <c r="P77" s="67"/>
      <c r="Q77" s="67"/>
      <c r="R77" s="67"/>
    </row>
    <row r="78" spans="1:18" x14ac:dyDescent="0.25">
      <c r="A78" s="67"/>
      <c r="B78" s="67"/>
      <c r="C78" s="67"/>
      <c r="D78" s="67"/>
      <c r="E78" s="67"/>
      <c r="F78" s="67"/>
      <c r="G78" s="67"/>
      <c r="H78" s="67"/>
      <c r="I78" s="67"/>
      <c r="J78" s="67"/>
      <c r="K78" s="67"/>
      <c r="L78" s="67"/>
      <c r="M78" s="67"/>
      <c r="N78" s="67"/>
      <c r="O78" s="67"/>
      <c r="P78" s="67"/>
      <c r="Q78" s="67"/>
      <c r="R78" s="67"/>
    </row>
    <row r="79" spans="1:18" x14ac:dyDescent="0.25">
      <c r="A79" s="67"/>
      <c r="B79" s="67"/>
      <c r="C79" s="67"/>
      <c r="D79" s="67"/>
      <c r="E79" s="67"/>
      <c r="F79" s="67"/>
      <c r="G79" s="67"/>
      <c r="H79" s="67"/>
      <c r="I79" s="67"/>
      <c r="J79" s="67"/>
      <c r="K79" s="67"/>
      <c r="L79" s="67"/>
      <c r="M79" s="67"/>
      <c r="N79" s="67"/>
      <c r="O79" s="67"/>
      <c r="P79" s="67"/>
      <c r="Q79" s="67"/>
      <c r="R79" s="67"/>
    </row>
    <row r="80" spans="1:18" x14ac:dyDescent="0.25">
      <c r="A80" s="67"/>
      <c r="B80" s="67"/>
      <c r="C80" s="67"/>
      <c r="D80" s="67"/>
      <c r="E80" s="67"/>
      <c r="F80" s="67"/>
      <c r="G80" s="67"/>
      <c r="H80" s="67"/>
      <c r="I80" s="67"/>
      <c r="J80" s="67"/>
      <c r="K80" s="67"/>
      <c r="L80" s="67"/>
      <c r="M80" s="67"/>
      <c r="N80" s="67"/>
      <c r="O80" s="67"/>
      <c r="P80" s="67"/>
      <c r="Q80" s="67"/>
      <c r="R80" s="67"/>
    </row>
    <row r="81" spans="1:18" x14ac:dyDescent="0.25">
      <c r="A81" s="67"/>
      <c r="B81" s="67"/>
      <c r="C81" s="67"/>
      <c r="D81" s="67"/>
      <c r="E81" s="67"/>
      <c r="F81" s="67"/>
      <c r="G81" s="67"/>
      <c r="H81" s="67"/>
      <c r="I81" s="67"/>
      <c r="J81" s="67"/>
      <c r="K81" s="67"/>
      <c r="L81" s="67"/>
      <c r="M81" s="67"/>
      <c r="N81" s="67"/>
      <c r="O81" s="67"/>
      <c r="P81" s="67"/>
      <c r="Q81" s="67"/>
      <c r="R81" s="67"/>
    </row>
    <row r="82" spans="1:18" x14ac:dyDescent="0.25">
      <c r="A82" s="67"/>
      <c r="B82" s="67"/>
      <c r="C82" s="67"/>
      <c r="D82" s="67"/>
      <c r="E82" s="67"/>
      <c r="F82" s="67"/>
      <c r="G82" s="67"/>
      <c r="H82" s="67"/>
      <c r="I82" s="67"/>
      <c r="J82" s="67"/>
      <c r="K82" s="67"/>
      <c r="L82" s="67"/>
      <c r="M82" s="67"/>
      <c r="N82" s="67"/>
      <c r="O82" s="67"/>
      <c r="P82" s="67"/>
      <c r="Q82" s="67"/>
      <c r="R82" s="67"/>
    </row>
    <row r="83" spans="1:18" x14ac:dyDescent="0.25">
      <c r="A83" s="67"/>
      <c r="B83" s="67"/>
      <c r="C83" s="67"/>
      <c r="D83" s="67"/>
      <c r="E83" s="67"/>
      <c r="F83" s="67"/>
      <c r="G83" s="67"/>
      <c r="H83" s="67"/>
      <c r="I83" s="67"/>
      <c r="J83" s="67"/>
      <c r="K83" s="67"/>
      <c r="L83" s="67"/>
      <c r="M83" s="67"/>
      <c r="N83" s="67"/>
      <c r="O83" s="67"/>
      <c r="P83" s="67"/>
      <c r="Q83" s="67"/>
      <c r="R83" s="67"/>
    </row>
    <row r="84" spans="1:18" x14ac:dyDescent="0.25">
      <c r="A84" s="67"/>
      <c r="B84" s="67"/>
      <c r="C84" s="67"/>
      <c r="D84" s="67"/>
      <c r="E84" s="67"/>
      <c r="F84" s="67"/>
      <c r="G84" s="67"/>
      <c r="H84" s="67"/>
      <c r="I84" s="67"/>
      <c r="J84" s="67"/>
      <c r="K84" s="67"/>
      <c r="L84" s="67"/>
      <c r="M84" s="67"/>
      <c r="N84" s="67"/>
      <c r="O84" s="67"/>
      <c r="P84" s="67"/>
      <c r="Q84" s="67"/>
      <c r="R84" s="67"/>
    </row>
    <row r="85" spans="1:18" x14ac:dyDescent="0.25">
      <c r="A85" s="67"/>
      <c r="B85" s="67"/>
      <c r="C85" s="67"/>
      <c r="D85" s="67"/>
      <c r="E85" s="67"/>
      <c r="F85" s="67"/>
      <c r="G85" s="67"/>
      <c r="H85" s="67"/>
      <c r="I85" s="67"/>
      <c r="J85" s="67"/>
      <c r="K85" s="67"/>
      <c r="L85" s="67"/>
      <c r="M85" s="67"/>
      <c r="N85" s="67"/>
      <c r="O85" s="67"/>
      <c r="P85" s="67"/>
      <c r="Q85" s="67"/>
      <c r="R85" s="67"/>
    </row>
    <row r="86" spans="1:18" x14ac:dyDescent="0.25">
      <c r="A86" s="67"/>
      <c r="B86" s="67"/>
      <c r="C86" s="67"/>
      <c r="D86" s="67"/>
      <c r="E86" s="67"/>
      <c r="F86" s="67"/>
      <c r="G86" s="67"/>
      <c r="H86" s="67"/>
      <c r="I86" s="67"/>
      <c r="J86" s="67"/>
      <c r="K86" s="67"/>
      <c r="L86" s="67"/>
      <c r="M86" s="67"/>
      <c r="N86" s="67"/>
      <c r="O86" s="67"/>
      <c r="P86" s="67"/>
      <c r="Q86" s="67"/>
      <c r="R86" s="67"/>
    </row>
    <row r="87" spans="1:18" x14ac:dyDescent="0.25">
      <c r="A87" s="67"/>
      <c r="B87" s="67"/>
      <c r="C87" s="67"/>
      <c r="D87" s="67"/>
      <c r="E87" s="67"/>
      <c r="F87" s="67"/>
      <c r="G87" s="67"/>
      <c r="H87" s="67"/>
      <c r="I87" s="67"/>
      <c r="J87" s="67"/>
      <c r="K87" s="67"/>
      <c r="L87" s="67"/>
      <c r="M87" s="67"/>
      <c r="N87" s="67"/>
      <c r="O87" s="67"/>
      <c r="P87" s="67"/>
      <c r="Q87" s="67"/>
      <c r="R87" s="67"/>
    </row>
    <row r="88" spans="1:18" x14ac:dyDescent="0.25">
      <c r="A88" s="67"/>
      <c r="B88" s="67"/>
      <c r="C88" s="67"/>
      <c r="D88" s="67"/>
      <c r="E88" s="67"/>
      <c r="F88" s="67"/>
      <c r="G88" s="67"/>
      <c r="H88" s="67"/>
      <c r="I88" s="67"/>
      <c r="J88" s="67"/>
      <c r="K88" s="67"/>
      <c r="L88" s="67"/>
      <c r="M88" s="67"/>
      <c r="N88" s="67"/>
      <c r="O88" s="67"/>
      <c r="P88" s="67"/>
      <c r="Q88" s="67"/>
      <c r="R88" s="67"/>
    </row>
    <row r="89" spans="1:18" x14ac:dyDescent="0.25">
      <c r="A89" s="67"/>
      <c r="B89" s="67"/>
      <c r="C89" s="67"/>
      <c r="D89" s="67"/>
      <c r="E89" s="67"/>
      <c r="F89" s="67"/>
      <c r="G89" s="67"/>
      <c r="H89" s="67"/>
      <c r="I89" s="67"/>
      <c r="J89" s="67"/>
      <c r="K89" s="67"/>
      <c r="L89" s="67"/>
      <c r="M89" s="67"/>
      <c r="N89" s="67"/>
      <c r="O89" s="67"/>
      <c r="P89" s="67"/>
      <c r="Q89" s="67"/>
      <c r="R89" s="67"/>
    </row>
    <row r="90" spans="1:18" x14ac:dyDescent="0.25">
      <c r="A90" s="67"/>
      <c r="B90" s="67"/>
      <c r="C90" s="67"/>
      <c r="D90" s="67"/>
      <c r="E90" s="67"/>
      <c r="F90" s="67"/>
      <c r="G90" s="67"/>
      <c r="H90" s="67"/>
      <c r="I90" s="67"/>
      <c r="J90" s="67"/>
      <c r="K90" s="67"/>
      <c r="L90" s="67"/>
      <c r="M90" s="67"/>
      <c r="N90" s="67"/>
      <c r="O90" s="67"/>
      <c r="P90" s="67"/>
      <c r="Q90" s="67"/>
      <c r="R90" s="67"/>
    </row>
    <row r="91" spans="1:18" x14ac:dyDescent="0.25">
      <c r="A91" s="67"/>
      <c r="B91" s="67"/>
      <c r="C91" s="67"/>
      <c r="D91" s="67"/>
      <c r="E91" s="67"/>
      <c r="F91" s="67"/>
      <c r="G91" s="67"/>
      <c r="H91" s="67"/>
      <c r="I91" s="67"/>
      <c r="J91" s="67"/>
      <c r="K91" s="67"/>
      <c r="L91" s="67"/>
      <c r="M91" s="67"/>
      <c r="N91" s="67"/>
      <c r="O91" s="67"/>
      <c r="P91" s="67"/>
      <c r="Q91" s="67"/>
      <c r="R91" s="67"/>
    </row>
    <row r="92" spans="1:18" x14ac:dyDescent="0.25">
      <c r="A92" s="67"/>
      <c r="B92" s="67"/>
      <c r="C92" s="67"/>
      <c r="D92" s="67"/>
      <c r="E92" s="67"/>
      <c r="F92" s="67"/>
      <c r="G92" s="67"/>
      <c r="H92" s="67"/>
      <c r="I92" s="67"/>
      <c r="J92" s="67"/>
      <c r="K92" s="67"/>
      <c r="L92" s="67"/>
      <c r="M92" s="67"/>
      <c r="N92" s="67"/>
      <c r="O92" s="67"/>
      <c r="P92" s="67"/>
      <c r="Q92" s="67"/>
      <c r="R92" s="67"/>
    </row>
    <row r="93" spans="1:18" x14ac:dyDescent="0.25">
      <c r="A93" s="67"/>
      <c r="B93" s="67"/>
      <c r="C93" s="67"/>
      <c r="D93" s="67"/>
      <c r="E93" s="67"/>
      <c r="F93" s="67"/>
      <c r="G93" s="67"/>
      <c r="H93" s="67"/>
      <c r="I93" s="67"/>
      <c r="J93" s="67"/>
      <c r="K93" s="67"/>
      <c r="L93" s="67"/>
      <c r="M93" s="67"/>
      <c r="N93" s="67"/>
      <c r="O93" s="67"/>
      <c r="P93" s="67"/>
      <c r="Q93" s="67"/>
      <c r="R93" s="67"/>
    </row>
    <row r="94" spans="1:18" x14ac:dyDescent="0.25">
      <c r="A94" s="67"/>
      <c r="B94" s="67"/>
      <c r="C94" s="67"/>
      <c r="D94" s="67"/>
      <c r="E94" s="67"/>
      <c r="F94" s="67"/>
      <c r="G94" s="67"/>
      <c r="H94" s="67"/>
      <c r="I94" s="67"/>
      <c r="J94" s="67"/>
      <c r="K94" s="67"/>
      <c r="L94" s="67"/>
      <c r="M94" s="67"/>
      <c r="N94" s="67"/>
      <c r="O94" s="67"/>
      <c r="P94" s="67"/>
      <c r="Q94" s="67"/>
      <c r="R94" s="67"/>
    </row>
    <row r="95" spans="1:18" x14ac:dyDescent="0.25">
      <c r="A95" s="67"/>
      <c r="B95" s="67"/>
      <c r="C95" s="67"/>
      <c r="D95" s="67"/>
      <c r="E95" s="67"/>
      <c r="F95" s="67"/>
      <c r="G95" s="67"/>
      <c r="H95" s="67"/>
      <c r="I95" s="67"/>
      <c r="J95" s="67"/>
      <c r="K95" s="67"/>
      <c r="L95" s="67"/>
      <c r="M95" s="67"/>
      <c r="N95" s="67"/>
      <c r="O95" s="67"/>
      <c r="P95" s="67"/>
      <c r="Q95" s="67"/>
      <c r="R95" s="67"/>
    </row>
    <row r="96" spans="1:18" x14ac:dyDescent="0.25">
      <c r="A96" s="67"/>
      <c r="B96" s="67"/>
      <c r="C96" s="67"/>
      <c r="D96" s="67"/>
      <c r="E96" s="67"/>
      <c r="F96" s="67"/>
      <c r="G96" s="67"/>
      <c r="H96" s="67"/>
      <c r="I96" s="67"/>
      <c r="J96" s="67"/>
      <c r="K96" s="67"/>
      <c r="L96" s="67"/>
      <c r="M96" s="67"/>
      <c r="N96" s="67"/>
      <c r="O96" s="67"/>
      <c r="P96" s="67"/>
      <c r="Q96" s="67"/>
      <c r="R96" s="67"/>
    </row>
    <row r="97" spans="1:18" x14ac:dyDescent="0.25">
      <c r="A97" s="67"/>
      <c r="B97" s="67"/>
      <c r="C97" s="67"/>
      <c r="D97" s="67"/>
      <c r="E97" s="67"/>
      <c r="F97" s="67"/>
      <c r="G97" s="67"/>
      <c r="H97" s="67"/>
      <c r="I97" s="67"/>
      <c r="J97" s="67"/>
      <c r="K97" s="67"/>
      <c r="L97" s="67"/>
      <c r="M97" s="67"/>
      <c r="N97" s="67"/>
      <c r="O97" s="67"/>
      <c r="P97" s="67"/>
      <c r="Q97" s="67"/>
      <c r="R97" s="67"/>
    </row>
    <row r="98" spans="1:18" x14ac:dyDescent="0.25">
      <c r="A98" s="67"/>
      <c r="B98" s="67"/>
      <c r="C98" s="67"/>
      <c r="D98" s="67"/>
      <c r="E98" s="67"/>
      <c r="F98" s="67"/>
      <c r="G98" s="67"/>
      <c r="H98" s="67"/>
      <c r="I98" s="67"/>
      <c r="J98" s="67"/>
      <c r="K98" s="67"/>
      <c r="L98" s="67"/>
      <c r="M98" s="67"/>
      <c r="N98" s="67"/>
      <c r="O98" s="67"/>
      <c r="P98" s="67"/>
      <c r="Q98" s="67"/>
      <c r="R98" s="67"/>
    </row>
    <row r="99" spans="1:18" x14ac:dyDescent="0.25">
      <c r="A99" s="67"/>
      <c r="B99" s="67"/>
      <c r="C99" s="67"/>
      <c r="D99" s="67"/>
      <c r="E99" s="67"/>
      <c r="F99" s="67"/>
      <c r="G99" s="67"/>
      <c r="H99" s="67"/>
      <c r="I99" s="67"/>
      <c r="J99" s="67"/>
      <c r="K99" s="67"/>
      <c r="L99" s="67"/>
      <c r="M99" s="67"/>
      <c r="N99" s="67"/>
      <c r="O99" s="67"/>
      <c r="P99" s="67"/>
      <c r="Q99" s="67"/>
      <c r="R99" s="67"/>
    </row>
    <row r="100" spans="1:18" x14ac:dyDescent="0.25">
      <c r="A100" s="67"/>
      <c r="B100" s="67"/>
      <c r="C100" s="67"/>
      <c r="D100" s="67"/>
      <c r="E100" s="67"/>
      <c r="F100" s="67"/>
      <c r="G100" s="67"/>
      <c r="H100" s="67"/>
      <c r="I100" s="67"/>
      <c r="J100" s="67"/>
      <c r="K100" s="67"/>
      <c r="L100" s="67"/>
      <c r="M100" s="67"/>
      <c r="N100" s="67"/>
      <c r="O100" s="67"/>
      <c r="P100" s="67"/>
      <c r="Q100" s="67"/>
      <c r="R100" s="67"/>
    </row>
    <row r="101" spans="1:18" x14ac:dyDescent="0.25">
      <c r="A101" s="67"/>
      <c r="B101" s="67"/>
      <c r="C101" s="67"/>
      <c r="D101" s="67"/>
      <c r="E101" s="67"/>
      <c r="F101" s="67"/>
      <c r="G101" s="67"/>
      <c r="H101" s="67"/>
      <c r="I101" s="67"/>
      <c r="J101" s="67"/>
      <c r="K101" s="67"/>
      <c r="L101" s="67"/>
      <c r="M101" s="67"/>
      <c r="N101" s="67"/>
      <c r="O101" s="67"/>
      <c r="P101" s="67"/>
      <c r="Q101" s="67"/>
      <c r="R101" s="67"/>
    </row>
    <row r="102" spans="1:18" x14ac:dyDescent="0.25">
      <c r="A102" s="67"/>
      <c r="B102" s="67"/>
      <c r="C102" s="67"/>
      <c r="D102" s="67"/>
      <c r="E102" s="67"/>
      <c r="F102" s="67"/>
      <c r="G102" s="67"/>
      <c r="H102" s="67"/>
      <c r="I102" s="67"/>
      <c r="J102" s="67"/>
      <c r="K102" s="67"/>
      <c r="L102" s="67"/>
      <c r="M102" s="67"/>
      <c r="N102" s="67"/>
      <c r="O102" s="67"/>
      <c r="P102" s="67"/>
      <c r="Q102" s="67"/>
      <c r="R102" s="67"/>
    </row>
    <row r="103" spans="1:18" x14ac:dyDescent="0.25">
      <c r="A103" s="67"/>
      <c r="B103" s="67"/>
      <c r="C103" s="67"/>
      <c r="D103" s="67"/>
      <c r="E103" s="67"/>
      <c r="F103" s="67"/>
      <c r="G103" s="67"/>
      <c r="H103" s="67"/>
      <c r="I103" s="67"/>
      <c r="J103" s="67"/>
      <c r="K103" s="67"/>
      <c r="L103" s="67"/>
      <c r="M103" s="67"/>
      <c r="N103" s="67"/>
      <c r="O103" s="67"/>
      <c r="P103" s="67"/>
      <c r="Q103" s="67"/>
      <c r="R103" s="67"/>
    </row>
    <row r="104" spans="1:18" x14ac:dyDescent="0.25">
      <c r="A104" s="67"/>
      <c r="B104" s="67"/>
      <c r="C104" s="67"/>
      <c r="D104" s="67"/>
      <c r="E104" s="67"/>
      <c r="F104" s="67"/>
      <c r="G104" s="67"/>
      <c r="H104" s="67"/>
      <c r="I104" s="67"/>
      <c r="J104" s="67"/>
      <c r="K104" s="67"/>
      <c r="L104" s="67"/>
      <c r="M104" s="67"/>
      <c r="N104" s="67"/>
      <c r="O104" s="67"/>
      <c r="P104" s="67"/>
      <c r="Q104" s="67"/>
      <c r="R104" s="67"/>
    </row>
    <row r="105" spans="1:18" x14ac:dyDescent="0.25">
      <c r="A105" s="67"/>
      <c r="B105" s="67"/>
      <c r="C105" s="67"/>
      <c r="D105" s="67"/>
      <c r="E105" s="67"/>
      <c r="F105" s="67"/>
      <c r="G105" s="67"/>
      <c r="H105" s="67"/>
      <c r="I105" s="67"/>
      <c r="J105" s="67"/>
      <c r="K105" s="67"/>
      <c r="L105" s="67"/>
      <c r="M105" s="67"/>
      <c r="N105" s="67"/>
      <c r="O105" s="67"/>
      <c r="P105" s="67"/>
      <c r="Q105" s="67"/>
      <c r="R105" s="67"/>
    </row>
    <row r="106" spans="1:18" x14ac:dyDescent="0.25">
      <c r="A106" s="67"/>
      <c r="B106" s="67"/>
      <c r="C106" s="67"/>
      <c r="D106" s="67"/>
      <c r="E106" s="67"/>
      <c r="F106" s="67"/>
      <c r="G106" s="67"/>
      <c r="H106" s="67"/>
      <c r="I106" s="67"/>
      <c r="J106" s="67"/>
      <c r="K106" s="67"/>
      <c r="L106" s="67"/>
      <c r="M106" s="67"/>
      <c r="N106" s="67"/>
      <c r="O106" s="67"/>
      <c r="P106" s="67"/>
      <c r="Q106" s="67"/>
      <c r="R106" s="67"/>
    </row>
    <row r="107" spans="1:18" x14ac:dyDescent="0.25">
      <c r="A107" s="67"/>
      <c r="B107" s="67"/>
      <c r="C107" s="67"/>
      <c r="D107" s="67"/>
      <c r="E107" s="67"/>
      <c r="F107" s="67"/>
      <c r="G107" s="67"/>
      <c r="H107" s="67"/>
      <c r="I107" s="67"/>
      <c r="J107" s="67"/>
      <c r="K107" s="67"/>
      <c r="L107" s="67"/>
      <c r="M107" s="67"/>
      <c r="N107" s="67"/>
      <c r="O107" s="67"/>
      <c r="P107" s="67"/>
      <c r="Q107" s="67"/>
      <c r="R107" s="67"/>
    </row>
    <row r="108" spans="1:18" x14ac:dyDescent="0.25">
      <c r="A108" s="67"/>
      <c r="B108" s="67"/>
      <c r="C108" s="67"/>
      <c r="D108" s="67"/>
      <c r="E108" s="67"/>
      <c r="F108" s="67"/>
      <c r="G108" s="67"/>
      <c r="H108" s="67"/>
      <c r="I108" s="67"/>
      <c r="J108" s="67"/>
      <c r="K108" s="67"/>
      <c r="L108" s="67"/>
      <c r="M108" s="67"/>
      <c r="N108" s="67"/>
      <c r="O108" s="67"/>
      <c r="P108" s="67"/>
      <c r="Q108" s="67"/>
      <c r="R108" s="67"/>
    </row>
    <row r="109" spans="1:18" x14ac:dyDescent="0.25">
      <c r="A109" s="67"/>
      <c r="B109" s="67"/>
      <c r="C109" s="67"/>
      <c r="D109" s="67"/>
      <c r="E109" s="67"/>
      <c r="F109" s="67"/>
      <c r="G109" s="67"/>
      <c r="H109" s="67"/>
      <c r="I109" s="67"/>
      <c r="J109" s="67"/>
      <c r="K109" s="67"/>
      <c r="L109" s="67"/>
      <c r="M109" s="67"/>
      <c r="N109" s="67"/>
      <c r="O109" s="67"/>
      <c r="P109" s="67"/>
      <c r="Q109" s="67"/>
      <c r="R109" s="67"/>
    </row>
    <row r="110" spans="1:18" x14ac:dyDescent="0.25">
      <c r="A110" s="67"/>
      <c r="B110" s="67"/>
      <c r="C110" s="67"/>
      <c r="D110" s="67"/>
      <c r="E110" s="67"/>
      <c r="F110" s="67"/>
      <c r="G110" s="67"/>
      <c r="H110" s="67"/>
      <c r="I110" s="67"/>
      <c r="J110" s="67"/>
      <c r="K110" s="67"/>
      <c r="L110" s="67"/>
      <c r="M110" s="67"/>
      <c r="N110" s="67"/>
      <c r="O110" s="67"/>
      <c r="P110" s="67"/>
      <c r="Q110" s="67"/>
      <c r="R110" s="67"/>
    </row>
    <row r="111" spans="1:18" x14ac:dyDescent="0.25">
      <c r="A111" s="67"/>
      <c r="B111" s="67"/>
      <c r="C111" s="67"/>
      <c r="D111" s="67"/>
      <c r="E111" s="67"/>
      <c r="F111" s="67"/>
      <c r="G111" s="67"/>
      <c r="H111" s="67"/>
      <c r="I111" s="67"/>
      <c r="J111" s="67"/>
      <c r="K111" s="67"/>
      <c r="L111" s="67"/>
      <c r="M111" s="67"/>
      <c r="N111" s="67"/>
      <c r="O111" s="67"/>
      <c r="P111" s="67"/>
      <c r="Q111" s="67"/>
      <c r="R111" s="67"/>
    </row>
    <row r="112" spans="1:18" x14ac:dyDescent="0.25">
      <c r="A112" s="67"/>
      <c r="B112" s="67"/>
      <c r="C112" s="67"/>
      <c r="D112" s="67"/>
      <c r="E112" s="67"/>
      <c r="F112" s="67"/>
      <c r="G112" s="67"/>
      <c r="H112" s="67"/>
      <c r="I112" s="67"/>
      <c r="J112" s="67"/>
      <c r="K112" s="67"/>
      <c r="L112" s="67"/>
      <c r="M112" s="67"/>
      <c r="N112" s="67"/>
      <c r="O112" s="67"/>
      <c r="P112" s="67"/>
      <c r="Q112" s="67"/>
      <c r="R112" s="67"/>
    </row>
    <row r="113" spans="1:18" x14ac:dyDescent="0.25">
      <c r="A113" s="67"/>
      <c r="B113" s="67"/>
      <c r="C113" s="67"/>
      <c r="D113" s="67"/>
      <c r="E113" s="67"/>
      <c r="F113" s="67"/>
      <c r="G113" s="67"/>
      <c r="H113" s="67"/>
      <c r="I113" s="67"/>
      <c r="J113" s="67"/>
      <c r="K113" s="67"/>
      <c r="L113" s="67"/>
      <c r="M113" s="67"/>
      <c r="N113" s="67"/>
      <c r="O113" s="67"/>
      <c r="P113" s="67"/>
      <c r="Q113" s="67"/>
      <c r="R113" s="67"/>
    </row>
    <row r="114" spans="1:18" x14ac:dyDescent="0.25">
      <c r="A114" s="67"/>
      <c r="B114" s="67"/>
      <c r="C114" s="67"/>
      <c r="D114" s="67"/>
      <c r="E114" s="67"/>
      <c r="F114" s="67"/>
      <c r="G114" s="67"/>
      <c r="H114" s="67"/>
      <c r="I114" s="67"/>
      <c r="J114" s="67"/>
      <c r="K114" s="67"/>
      <c r="L114" s="67"/>
      <c r="M114" s="67"/>
      <c r="N114" s="67"/>
      <c r="O114" s="67"/>
      <c r="P114" s="67"/>
      <c r="Q114" s="67"/>
      <c r="R114" s="67"/>
    </row>
    <row r="115" spans="1:18" x14ac:dyDescent="0.25">
      <c r="A115" s="67"/>
      <c r="B115" s="67"/>
      <c r="C115" s="67"/>
      <c r="D115" s="67"/>
      <c r="E115" s="67"/>
      <c r="F115" s="67"/>
      <c r="G115" s="67"/>
      <c r="H115" s="67"/>
      <c r="I115" s="67"/>
      <c r="J115" s="67"/>
      <c r="K115" s="67"/>
      <c r="L115" s="67"/>
      <c r="M115" s="67"/>
      <c r="N115" s="67"/>
      <c r="O115" s="67"/>
      <c r="P115" s="67"/>
      <c r="Q115" s="67"/>
      <c r="R115" s="67"/>
    </row>
    <row r="116" spans="1:18" x14ac:dyDescent="0.25">
      <c r="A116" s="67"/>
      <c r="B116" s="67"/>
      <c r="C116" s="67"/>
      <c r="D116" s="67"/>
      <c r="E116" s="67"/>
      <c r="F116" s="67"/>
      <c r="G116" s="67"/>
      <c r="H116" s="67"/>
      <c r="I116" s="67"/>
      <c r="J116" s="67"/>
      <c r="K116" s="67"/>
      <c r="L116" s="67"/>
      <c r="M116" s="67"/>
      <c r="N116" s="67"/>
      <c r="O116" s="67"/>
      <c r="P116" s="67"/>
      <c r="Q116" s="67"/>
      <c r="R116" s="67"/>
    </row>
    <row r="117" spans="1:18" x14ac:dyDescent="0.25">
      <c r="A117" s="67"/>
      <c r="B117" s="67"/>
      <c r="C117" s="67"/>
      <c r="D117" s="67"/>
      <c r="E117" s="67"/>
      <c r="F117" s="67"/>
      <c r="G117" s="67"/>
      <c r="H117" s="67"/>
      <c r="I117" s="67"/>
      <c r="J117" s="67"/>
      <c r="K117" s="67"/>
      <c r="L117" s="67"/>
      <c r="M117" s="67"/>
      <c r="N117" s="67"/>
      <c r="O117" s="67"/>
      <c r="P117" s="67"/>
      <c r="Q117" s="67"/>
      <c r="R117" s="67"/>
    </row>
    <row r="118" spans="1:18" x14ac:dyDescent="0.25">
      <c r="A118" s="67"/>
      <c r="B118" s="67"/>
      <c r="C118" s="67"/>
      <c r="D118" s="67"/>
      <c r="E118" s="67"/>
      <c r="F118" s="67"/>
      <c r="G118" s="67"/>
      <c r="H118" s="67"/>
      <c r="I118" s="67"/>
      <c r="J118" s="67"/>
      <c r="K118" s="67"/>
      <c r="L118" s="67"/>
      <c r="M118" s="67"/>
      <c r="N118" s="67"/>
      <c r="O118" s="67"/>
      <c r="P118" s="67"/>
      <c r="Q118" s="67"/>
      <c r="R118" s="67"/>
    </row>
    <row r="119" spans="1:18" x14ac:dyDescent="0.25">
      <c r="A119" s="67"/>
      <c r="B119" s="67"/>
      <c r="C119" s="67"/>
      <c r="D119" s="67"/>
      <c r="E119" s="67"/>
      <c r="F119" s="67"/>
      <c r="G119" s="67"/>
      <c r="H119" s="67"/>
      <c r="I119" s="67"/>
      <c r="J119" s="67"/>
      <c r="K119" s="67"/>
      <c r="L119" s="67"/>
      <c r="M119" s="67"/>
      <c r="N119" s="67"/>
      <c r="O119" s="67"/>
      <c r="P119" s="67"/>
      <c r="Q119" s="67"/>
      <c r="R119" s="67"/>
    </row>
    <row r="120" spans="1:18" x14ac:dyDescent="0.25">
      <c r="A120" s="67"/>
      <c r="B120" s="67"/>
      <c r="C120" s="67"/>
      <c r="D120" s="67"/>
      <c r="E120" s="67"/>
      <c r="F120" s="67"/>
      <c r="G120" s="67"/>
      <c r="H120" s="67"/>
      <c r="I120" s="67"/>
      <c r="J120" s="67"/>
      <c r="K120" s="67"/>
      <c r="L120" s="67"/>
      <c r="M120" s="67"/>
      <c r="N120" s="67"/>
      <c r="O120" s="67"/>
      <c r="P120" s="67"/>
      <c r="Q120" s="67"/>
      <c r="R120" s="67"/>
    </row>
    <row r="121" spans="1:18" x14ac:dyDescent="0.25">
      <c r="A121" s="67"/>
      <c r="B121" s="67"/>
      <c r="C121" s="67"/>
      <c r="D121" s="67"/>
      <c r="E121" s="67"/>
      <c r="F121" s="67"/>
      <c r="G121" s="67"/>
      <c r="H121" s="67"/>
      <c r="I121" s="67"/>
      <c r="J121" s="67"/>
      <c r="K121" s="67"/>
      <c r="L121" s="67"/>
      <c r="M121" s="67"/>
      <c r="N121" s="67"/>
      <c r="O121" s="67"/>
      <c r="P121" s="67"/>
      <c r="Q121" s="67"/>
      <c r="R121" s="67"/>
    </row>
    <row r="122" spans="1:18" x14ac:dyDescent="0.25">
      <c r="A122" s="67"/>
      <c r="B122" s="67"/>
      <c r="C122" s="67"/>
      <c r="D122" s="67"/>
      <c r="E122" s="67"/>
      <c r="F122" s="67"/>
      <c r="G122" s="67"/>
      <c r="H122" s="67"/>
      <c r="I122" s="67"/>
      <c r="J122" s="67"/>
      <c r="K122" s="67"/>
      <c r="L122" s="67"/>
      <c r="M122" s="67"/>
      <c r="N122" s="67"/>
      <c r="O122" s="67"/>
      <c r="P122" s="67"/>
      <c r="Q122" s="67"/>
      <c r="R122" s="67"/>
    </row>
    <row r="123" spans="1:18" x14ac:dyDescent="0.25">
      <c r="A123" s="67"/>
      <c r="B123" s="67"/>
      <c r="C123" s="67"/>
      <c r="D123" s="67"/>
      <c r="E123" s="67"/>
      <c r="F123" s="67"/>
      <c r="G123" s="67"/>
      <c r="H123" s="67"/>
      <c r="I123" s="67"/>
      <c r="J123" s="67"/>
      <c r="K123" s="67"/>
      <c r="L123" s="67"/>
      <c r="M123" s="67"/>
      <c r="N123" s="67"/>
      <c r="O123" s="67"/>
      <c r="P123" s="67"/>
      <c r="Q123" s="67"/>
      <c r="R123" s="67"/>
    </row>
    <row r="124" spans="1:18" x14ac:dyDescent="0.25">
      <c r="A124" s="67"/>
      <c r="B124" s="67"/>
      <c r="C124" s="67"/>
      <c r="D124" s="67"/>
      <c r="E124" s="67"/>
      <c r="F124" s="67"/>
      <c r="G124" s="67"/>
      <c r="H124" s="67"/>
      <c r="I124" s="67"/>
      <c r="J124" s="67"/>
      <c r="K124" s="67"/>
      <c r="L124" s="67"/>
      <c r="M124" s="67"/>
      <c r="N124" s="67"/>
      <c r="O124" s="67"/>
      <c r="P124" s="67"/>
      <c r="Q124" s="67"/>
      <c r="R124" s="67"/>
    </row>
    <row r="125" spans="1:18" x14ac:dyDescent="0.25">
      <c r="A125" s="67"/>
      <c r="B125" s="67"/>
      <c r="C125" s="67"/>
      <c r="D125" s="67"/>
      <c r="E125" s="67"/>
      <c r="F125" s="67"/>
      <c r="G125" s="67"/>
      <c r="H125" s="67"/>
      <c r="I125" s="67"/>
      <c r="J125" s="67"/>
      <c r="K125" s="67"/>
      <c r="L125" s="67"/>
      <c r="M125" s="67"/>
      <c r="N125" s="67"/>
      <c r="O125" s="67"/>
      <c r="P125" s="67"/>
      <c r="Q125" s="67"/>
      <c r="R125" s="67"/>
    </row>
    <row r="126" spans="1:18" x14ac:dyDescent="0.25">
      <c r="A126" s="67"/>
      <c r="B126" s="67"/>
      <c r="C126" s="67"/>
      <c r="D126" s="67"/>
      <c r="E126" s="67"/>
      <c r="F126" s="67"/>
      <c r="G126" s="67"/>
      <c r="H126" s="67"/>
      <c r="I126" s="67"/>
      <c r="J126" s="67"/>
      <c r="K126" s="67"/>
      <c r="L126" s="67"/>
      <c r="M126" s="67"/>
      <c r="N126" s="67"/>
      <c r="O126" s="67"/>
      <c r="P126" s="67"/>
      <c r="Q126" s="67"/>
      <c r="R126" s="67"/>
    </row>
    <row r="127" spans="1:18" x14ac:dyDescent="0.25">
      <c r="A127" s="67"/>
      <c r="B127" s="67"/>
      <c r="C127" s="67"/>
      <c r="D127" s="67"/>
      <c r="E127" s="67"/>
      <c r="F127" s="67"/>
      <c r="G127" s="67"/>
      <c r="H127" s="67"/>
      <c r="I127" s="67"/>
      <c r="J127" s="67"/>
      <c r="K127" s="67"/>
      <c r="L127" s="67"/>
      <c r="M127" s="67"/>
      <c r="N127" s="67"/>
      <c r="O127" s="67"/>
      <c r="P127" s="67"/>
      <c r="Q127" s="67"/>
      <c r="R127" s="67"/>
    </row>
    <row r="128" spans="1:18" x14ac:dyDescent="0.25">
      <c r="A128" s="67"/>
      <c r="B128" s="67"/>
      <c r="C128" s="67"/>
      <c r="D128" s="67"/>
      <c r="E128" s="67"/>
      <c r="F128" s="67"/>
      <c r="G128" s="67"/>
      <c r="H128" s="67"/>
      <c r="I128" s="67"/>
      <c r="J128" s="67"/>
      <c r="K128" s="67"/>
      <c r="L128" s="67"/>
      <c r="M128" s="67"/>
      <c r="N128" s="67"/>
      <c r="O128" s="67"/>
      <c r="P128" s="67"/>
      <c r="Q128" s="67"/>
      <c r="R128" s="67"/>
    </row>
    <row r="129" spans="1:18" x14ac:dyDescent="0.25">
      <c r="A129" s="67"/>
      <c r="B129" s="67"/>
      <c r="C129" s="67"/>
      <c r="D129" s="67"/>
      <c r="E129" s="67"/>
      <c r="F129" s="67"/>
      <c r="G129" s="67"/>
      <c r="H129" s="67"/>
      <c r="I129" s="67"/>
      <c r="J129" s="67"/>
      <c r="K129" s="67"/>
      <c r="L129" s="67"/>
      <c r="M129" s="67"/>
      <c r="N129" s="67"/>
      <c r="O129" s="67"/>
      <c r="P129" s="67"/>
      <c r="Q129" s="67"/>
      <c r="R129" s="67"/>
    </row>
    <row r="130" spans="1:18" x14ac:dyDescent="0.25">
      <c r="A130" s="67"/>
      <c r="B130" s="67"/>
      <c r="C130" s="67"/>
      <c r="D130" s="67"/>
      <c r="E130" s="67"/>
      <c r="F130" s="67"/>
      <c r="G130" s="67"/>
      <c r="H130" s="67"/>
      <c r="I130" s="67"/>
      <c r="J130" s="67"/>
      <c r="K130" s="67"/>
      <c r="L130" s="67"/>
      <c r="M130" s="67"/>
      <c r="N130" s="67"/>
      <c r="O130" s="67"/>
      <c r="P130" s="67"/>
      <c r="Q130" s="67"/>
      <c r="R130" s="67"/>
    </row>
    <row r="131" spans="1:18" x14ac:dyDescent="0.25">
      <c r="A131" s="67"/>
      <c r="B131" s="67"/>
      <c r="C131" s="67"/>
      <c r="D131" s="67"/>
      <c r="E131" s="67"/>
      <c r="F131" s="67"/>
      <c r="G131" s="67"/>
      <c r="H131" s="67"/>
      <c r="I131" s="67"/>
      <c r="J131" s="67"/>
      <c r="K131" s="67"/>
      <c r="L131" s="67"/>
      <c r="M131" s="67"/>
      <c r="N131" s="67"/>
      <c r="O131" s="67"/>
      <c r="P131" s="67"/>
      <c r="Q131" s="67"/>
      <c r="R131" s="67"/>
    </row>
    <row r="132" spans="1:18" x14ac:dyDescent="0.25">
      <c r="A132" s="67"/>
      <c r="B132" s="67"/>
      <c r="C132" s="67"/>
      <c r="D132" s="67"/>
      <c r="E132" s="67"/>
      <c r="F132" s="67"/>
      <c r="G132" s="67"/>
      <c r="H132" s="67"/>
      <c r="I132" s="67"/>
      <c r="J132" s="67"/>
      <c r="K132" s="67"/>
      <c r="L132" s="67"/>
      <c r="M132" s="67"/>
      <c r="N132" s="67"/>
      <c r="O132" s="67"/>
      <c r="P132" s="67"/>
      <c r="Q132" s="67"/>
      <c r="R132" s="67"/>
    </row>
    <row r="133" spans="1:18" x14ac:dyDescent="0.25">
      <c r="A133" s="67"/>
      <c r="B133" s="67"/>
      <c r="C133" s="67"/>
      <c r="D133" s="67"/>
      <c r="E133" s="67"/>
      <c r="F133" s="67"/>
      <c r="G133" s="67"/>
      <c r="H133" s="67"/>
      <c r="I133" s="67"/>
      <c r="J133" s="67"/>
      <c r="K133" s="67"/>
      <c r="L133" s="67"/>
      <c r="M133" s="67"/>
      <c r="N133" s="67"/>
      <c r="O133" s="67"/>
      <c r="P133" s="67"/>
      <c r="Q133" s="67"/>
      <c r="R133" s="67"/>
    </row>
    <row r="134" spans="1:18" x14ac:dyDescent="0.25">
      <c r="A134" s="67"/>
      <c r="B134" s="67"/>
      <c r="C134" s="67"/>
      <c r="D134" s="67"/>
      <c r="E134" s="67"/>
      <c r="F134" s="67"/>
      <c r="G134" s="67"/>
      <c r="H134" s="67"/>
      <c r="I134" s="67"/>
      <c r="J134" s="67"/>
      <c r="K134" s="67"/>
      <c r="L134" s="67"/>
      <c r="M134" s="67"/>
      <c r="N134" s="67"/>
      <c r="O134" s="67"/>
      <c r="P134" s="67"/>
      <c r="Q134" s="67"/>
      <c r="R134" s="67"/>
    </row>
    <row r="135" spans="1:18" x14ac:dyDescent="0.25">
      <c r="A135" s="67"/>
      <c r="B135" s="67"/>
      <c r="C135" s="67"/>
      <c r="D135" s="67"/>
      <c r="E135" s="67"/>
      <c r="F135" s="67"/>
      <c r="G135" s="67"/>
      <c r="H135" s="67"/>
      <c r="I135" s="67"/>
      <c r="J135" s="67"/>
      <c r="K135" s="67"/>
      <c r="L135" s="67"/>
      <c r="M135" s="67"/>
      <c r="N135" s="67"/>
      <c r="O135" s="67"/>
      <c r="P135" s="67"/>
      <c r="Q135" s="67"/>
      <c r="R135" s="67"/>
    </row>
    <row r="136" spans="1:18" x14ac:dyDescent="0.25">
      <c r="A136" s="67"/>
      <c r="B136" s="67"/>
      <c r="C136" s="67"/>
      <c r="D136" s="67"/>
      <c r="E136" s="67"/>
      <c r="F136" s="67"/>
      <c r="G136" s="67"/>
      <c r="H136" s="67"/>
      <c r="I136" s="67"/>
      <c r="J136" s="67"/>
      <c r="K136" s="67"/>
      <c r="L136" s="67"/>
      <c r="M136" s="67"/>
      <c r="N136" s="67"/>
      <c r="O136" s="67"/>
      <c r="P136" s="67"/>
      <c r="Q136" s="67"/>
      <c r="R136" s="67"/>
    </row>
    <row r="137" spans="1:18" x14ac:dyDescent="0.25">
      <c r="A137" s="67"/>
      <c r="B137" s="67"/>
      <c r="C137" s="67"/>
      <c r="D137" s="67"/>
      <c r="E137" s="67"/>
      <c r="F137" s="67"/>
      <c r="G137" s="67"/>
      <c r="H137" s="67"/>
      <c r="I137" s="67"/>
      <c r="J137" s="67"/>
      <c r="K137" s="67"/>
      <c r="L137" s="67"/>
      <c r="M137" s="67"/>
      <c r="N137" s="67"/>
      <c r="O137" s="67"/>
      <c r="P137" s="67"/>
      <c r="Q137" s="67"/>
      <c r="R137" s="67"/>
    </row>
    <row r="138" spans="1:18" x14ac:dyDescent="0.25">
      <c r="A138" s="67"/>
      <c r="B138" s="67"/>
      <c r="C138" s="67"/>
      <c r="D138" s="67"/>
      <c r="E138" s="67"/>
      <c r="F138" s="67"/>
      <c r="G138" s="67"/>
      <c r="H138" s="67"/>
      <c r="I138" s="67"/>
      <c r="J138" s="67"/>
      <c r="K138" s="67"/>
      <c r="L138" s="67"/>
      <c r="M138" s="67"/>
      <c r="N138" s="67"/>
      <c r="O138" s="67"/>
      <c r="P138" s="67"/>
      <c r="Q138" s="67"/>
      <c r="R138" s="67"/>
    </row>
    <row r="139" spans="1:18" x14ac:dyDescent="0.25">
      <c r="A139" s="67"/>
      <c r="B139" s="67"/>
      <c r="C139" s="67"/>
      <c r="D139" s="67"/>
      <c r="E139" s="67"/>
      <c r="F139" s="67"/>
      <c r="G139" s="67"/>
      <c r="H139" s="67"/>
      <c r="I139" s="67"/>
      <c r="J139" s="67"/>
      <c r="K139" s="67"/>
      <c r="L139" s="67"/>
      <c r="M139" s="67"/>
      <c r="N139" s="67"/>
      <c r="O139" s="67"/>
      <c r="P139" s="67"/>
      <c r="Q139" s="67"/>
      <c r="R139" s="67"/>
    </row>
    <row r="140" spans="1:18" x14ac:dyDescent="0.25">
      <c r="A140" s="67"/>
      <c r="B140" s="67"/>
      <c r="C140" s="67"/>
      <c r="D140" s="67"/>
      <c r="E140" s="67"/>
      <c r="F140" s="67"/>
      <c r="G140" s="67"/>
      <c r="H140" s="67"/>
      <c r="I140" s="67"/>
      <c r="J140" s="67"/>
      <c r="K140" s="67"/>
      <c r="L140" s="67"/>
      <c r="M140" s="67"/>
      <c r="N140" s="67"/>
      <c r="O140" s="67"/>
      <c r="P140" s="67"/>
      <c r="Q140" s="67"/>
      <c r="R140" s="67"/>
    </row>
    <row r="141" spans="1:18" x14ac:dyDescent="0.25">
      <c r="A141" s="67"/>
      <c r="B141" s="67"/>
      <c r="C141" s="67"/>
      <c r="D141" s="67"/>
      <c r="E141" s="67"/>
      <c r="F141" s="67"/>
      <c r="G141" s="67"/>
      <c r="H141" s="67"/>
      <c r="I141" s="67"/>
      <c r="J141" s="67"/>
      <c r="K141" s="67"/>
      <c r="L141" s="67"/>
      <c r="M141" s="67"/>
      <c r="N141" s="67"/>
      <c r="O141" s="67"/>
      <c r="P141" s="67"/>
      <c r="Q141" s="67"/>
      <c r="R141" s="67"/>
    </row>
    <row r="142" spans="1:18" x14ac:dyDescent="0.25">
      <c r="A142" s="67"/>
      <c r="B142" s="67"/>
      <c r="C142" s="67"/>
      <c r="D142" s="67"/>
      <c r="E142" s="67"/>
      <c r="F142" s="67"/>
      <c r="G142" s="67"/>
      <c r="H142" s="67"/>
      <c r="I142" s="67"/>
      <c r="J142" s="67"/>
      <c r="K142" s="67"/>
      <c r="L142" s="67"/>
      <c r="M142" s="67"/>
      <c r="N142" s="67"/>
      <c r="O142" s="67"/>
      <c r="P142" s="67"/>
      <c r="Q142" s="67"/>
      <c r="R142" s="67"/>
    </row>
    <row r="143" spans="1:18" x14ac:dyDescent="0.25">
      <c r="A143" s="67"/>
      <c r="B143" s="67"/>
      <c r="C143" s="67"/>
      <c r="D143" s="67"/>
      <c r="E143" s="67"/>
      <c r="F143" s="67"/>
      <c r="G143" s="67"/>
      <c r="H143" s="67"/>
      <c r="I143" s="67"/>
      <c r="J143" s="67"/>
      <c r="K143" s="67"/>
      <c r="L143" s="67"/>
      <c r="M143" s="67"/>
      <c r="N143" s="67"/>
      <c r="O143" s="67"/>
      <c r="P143" s="67"/>
      <c r="Q143" s="67"/>
      <c r="R143" s="67"/>
    </row>
    <row r="144" spans="1:18" x14ac:dyDescent="0.25">
      <c r="A144" s="67"/>
      <c r="B144" s="67"/>
      <c r="C144" s="67"/>
      <c r="D144" s="67"/>
      <c r="E144" s="67"/>
      <c r="F144" s="67"/>
      <c r="G144" s="67"/>
      <c r="H144" s="67"/>
      <c r="I144" s="67"/>
      <c r="J144" s="67"/>
      <c r="K144" s="67"/>
      <c r="L144" s="67"/>
      <c r="M144" s="67"/>
      <c r="N144" s="67"/>
      <c r="O144" s="67"/>
      <c r="P144" s="67"/>
      <c r="Q144" s="67"/>
      <c r="R144" s="67"/>
    </row>
    <row r="145" spans="1:18" x14ac:dyDescent="0.25">
      <c r="A145" s="67"/>
      <c r="B145" s="67"/>
      <c r="C145" s="67"/>
      <c r="D145" s="67"/>
      <c r="E145" s="67"/>
      <c r="F145" s="67"/>
      <c r="G145" s="67"/>
      <c r="H145" s="67"/>
      <c r="I145" s="67"/>
      <c r="J145" s="67"/>
      <c r="K145" s="67"/>
      <c r="L145" s="67"/>
      <c r="M145" s="67"/>
      <c r="N145" s="67"/>
      <c r="O145" s="67"/>
      <c r="P145" s="67"/>
      <c r="Q145" s="67"/>
      <c r="R145" s="67"/>
    </row>
    <row r="146" spans="1:18" x14ac:dyDescent="0.25">
      <c r="A146" s="67"/>
      <c r="B146" s="67"/>
      <c r="C146" s="67"/>
      <c r="D146" s="67"/>
      <c r="E146" s="67"/>
      <c r="F146" s="67"/>
      <c r="G146" s="67"/>
      <c r="H146" s="67"/>
      <c r="I146" s="67"/>
      <c r="J146" s="67"/>
      <c r="K146" s="67"/>
      <c r="L146" s="67"/>
      <c r="M146" s="67"/>
      <c r="N146" s="67"/>
      <c r="O146" s="67"/>
      <c r="P146" s="67"/>
      <c r="Q146" s="67"/>
      <c r="R146" s="67"/>
    </row>
    <row r="147" spans="1:18" x14ac:dyDescent="0.25">
      <c r="A147" s="67"/>
      <c r="B147" s="67"/>
      <c r="C147" s="67"/>
      <c r="D147" s="67"/>
      <c r="E147" s="67"/>
      <c r="F147" s="67"/>
      <c r="G147" s="67"/>
      <c r="H147" s="67"/>
      <c r="I147" s="67"/>
      <c r="J147" s="67"/>
      <c r="K147" s="67"/>
      <c r="L147" s="67"/>
      <c r="M147" s="67"/>
      <c r="N147" s="67"/>
      <c r="O147" s="67"/>
      <c r="P147" s="67"/>
      <c r="Q147" s="67"/>
      <c r="R147" s="67"/>
    </row>
    <row r="148" spans="1:18" x14ac:dyDescent="0.25">
      <c r="A148" s="67"/>
      <c r="B148" s="67"/>
      <c r="C148" s="67"/>
      <c r="D148" s="67"/>
      <c r="E148" s="67"/>
      <c r="F148" s="67"/>
      <c r="G148" s="67"/>
      <c r="H148" s="67"/>
      <c r="I148" s="67"/>
      <c r="J148" s="67"/>
      <c r="K148" s="67"/>
      <c r="L148" s="67"/>
      <c r="M148" s="67"/>
      <c r="N148" s="67"/>
      <c r="O148" s="67"/>
      <c r="P148" s="67"/>
      <c r="Q148" s="67"/>
      <c r="R148" s="67"/>
    </row>
    <row r="149" spans="1:18" x14ac:dyDescent="0.25">
      <c r="A149" s="67"/>
      <c r="B149" s="67"/>
      <c r="C149" s="67"/>
      <c r="D149" s="67"/>
      <c r="E149" s="67"/>
      <c r="F149" s="67"/>
      <c r="G149" s="67"/>
      <c r="H149" s="67"/>
      <c r="I149" s="67"/>
      <c r="J149" s="67"/>
      <c r="K149" s="67"/>
      <c r="L149" s="67"/>
      <c r="M149" s="67"/>
      <c r="N149" s="67"/>
      <c r="O149" s="67"/>
      <c r="P149" s="67"/>
      <c r="Q149" s="67"/>
      <c r="R149" s="67"/>
    </row>
    <row r="150" spans="1:18" x14ac:dyDescent="0.25">
      <c r="A150" s="67"/>
      <c r="B150" s="67"/>
      <c r="C150" s="67"/>
      <c r="D150" s="67"/>
      <c r="E150" s="67"/>
      <c r="F150" s="67"/>
      <c r="G150" s="67"/>
      <c r="H150" s="67"/>
      <c r="I150" s="67"/>
      <c r="J150" s="67"/>
      <c r="K150" s="67"/>
      <c r="L150" s="67"/>
      <c r="M150" s="67"/>
      <c r="N150" s="67"/>
      <c r="O150" s="67"/>
      <c r="P150" s="67"/>
      <c r="Q150" s="67"/>
      <c r="R150" s="67"/>
    </row>
    <row r="151" spans="1:18" x14ac:dyDescent="0.25">
      <c r="A151" s="67"/>
      <c r="B151" s="67"/>
      <c r="C151" s="67"/>
      <c r="D151" s="67"/>
      <c r="E151" s="67"/>
      <c r="F151" s="67"/>
      <c r="G151" s="67"/>
      <c r="H151" s="67"/>
      <c r="I151" s="67"/>
      <c r="J151" s="67"/>
      <c r="K151" s="67"/>
      <c r="L151" s="67"/>
      <c r="M151" s="67"/>
      <c r="N151" s="67"/>
      <c r="O151" s="67"/>
      <c r="P151" s="67"/>
      <c r="Q151" s="67"/>
      <c r="R151" s="67"/>
    </row>
    <row r="152" spans="1:18" x14ac:dyDescent="0.25">
      <c r="A152" s="67"/>
      <c r="B152" s="67"/>
      <c r="C152" s="67"/>
      <c r="D152" s="67"/>
      <c r="E152" s="67"/>
      <c r="F152" s="67"/>
      <c r="G152" s="67"/>
      <c r="H152" s="67"/>
      <c r="I152" s="67"/>
      <c r="J152" s="67"/>
      <c r="K152" s="67"/>
      <c r="L152" s="67"/>
      <c r="M152" s="67"/>
      <c r="N152" s="67"/>
      <c r="O152" s="67"/>
      <c r="P152" s="67"/>
      <c r="Q152" s="67"/>
      <c r="R152" s="67"/>
    </row>
    <row r="153" spans="1:18" x14ac:dyDescent="0.25">
      <c r="A153" s="67"/>
      <c r="B153" s="67"/>
      <c r="C153" s="67"/>
      <c r="D153" s="67"/>
      <c r="E153" s="67"/>
      <c r="F153" s="67"/>
      <c r="G153" s="67"/>
      <c r="H153" s="67"/>
      <c r="I153" s="67"/>
      <c r="J153" s="67"/>
      <c r="K153" s="67"/>
      <c r="L153" s="67"/>
      <c r="M153" s="67"/>
      <c r="N153" s="67"/>
      <c r="O153" s="67"/>
      <c r="P153" s="67"/>
      <c r="Q153" s="67"/>
      <c r="R153" s="67"/>
    </row>
    <row r="154" spans="1:18" x14ac:dyDescent="0.25">
      <c r="A154" s="67"/>
      <c r="B154" s="67"/>
      <c r="C154" s="67"/>
      <c r="D154" s="67"/>
      <c r="E154" s="67"/>
      <c r="F154" s="67"/>
      <c r="G154" s="67"/>
      <c r="H154" s="67"/>
      <c r="I154" s="67"/>
      <c r="J154" s="67"/>
      <c r="K154" s="67"/>
      <c r="L154" s="67"/>
      <c r="M154" s="67"/>
      <c r="N154" s="67"/>
      <c r="O154" s="67"/>
      <c r="P154" s="67"/>
      <c r="Q154" s="67"/>
      <c r="R154" s="67"/>
    </row>
    <row r="155" spans="1:18" x14ac:dyDescent="0.25">
      <c r="A155" s="67"/>
      <c r="B155" s="67"/>
      <c r="C155" s="67"/>
      <c r="D155" s="67"/>
      <c r="E155" s="67"/>
      <c r="F155" s="67"/>
      <c r="G155" s="67"/>
      <c r="H155" s="67"/>
      <c r="I155" s="67"/>
      <c r="J155" s="67"/>
      <c r="K155" s="67"/>
      <c r="L155" s="67"/>
      <c r="M155" s="67"/>
      <c r="N155" s="67"/>
      <c r="O155" s="67"/>
      <c r="P155" s="67"/>
      <c r="Q155" s="67"/>
      <c r="R155" s="67"/>
    </row>
    <row r="156" spans="1:18" x14ac:dyDescent="0.25">
      <c r="A156" s="67"/>
      <c r="B156" s="67"/>
      <c r="C156" s="67"/>
      <c r="D156" s="67"/>
      <c r="E156" s="67"/>
      <c r="F156" s="67"/>
      <c r="G156" s="67"/>
      <c r="H156" s="67"/>
      <c r="I156" s="67"/>
      <c r="J156" s="67"/>
      <c r="K156" s="67"/>
      <c r="L156" s="67"/>
      <c r="M156" s="67"/>
      <c r="N156" s="67"/>
      <c r="O156" s="67"/>
      <c r="P156" s="67"/>
      <c r="Q156" s="67"/>
      <c r="R156" s="67"/>
    </row>
    <row r="157" spans="1:18" x14ac:dyDescent="0.25">
      <c r="A157" s="67"/>
      <c r="B157" s="67"/>
      <c r="C157" s="67"/>
      <c r="D157" s="67"/>
      <c r="E157" s="67"/>
      <c r="F157" s="67"/>
      <c r="G157" s="67"/>
      <c r="H157" s="67"/>
      <c r="I157" s="67"/>
      <c r="J157" s="67"/>
      <c r="K157" s="67"/>
      <c r="L157" s="67"/>
      <c r="M157" s="67"/>
      <c r="N157" s="67"/>
      <c r="O157" s="67"/>
      <c r="P157" s="67"/>
      <c r="Q157" s="67"/>
      <c r="R157" s="67"/>
    </row>
    <row r="158" spans="1:18" x14ac:dyDescent="0.25">
      <c r="A158" s="67"/>
      <c r="B158" s="67"/>
      <c r="C158" s="67"/>
      <c r="D158" s="67"/>
      <c r="E158" s="67"/>
      <c r="F158" s="67"/>
      <c r="G158" s="67"/>
      <c r="H158" s="67"/>
      <c r="I158" s="67"/>
      <c r="J158" s="67"/>
      <c r="K158" s="67"/>
      <c r="L158" s="67"/>
      <c r="M158" s="67"/>
      <c r="N158" s="67"/>
      <c r="O158" s="67"/>
      <c r="P158" s="67"/>
      <c r="Q158" s="67"/>
      <c r="R158" s="67"/>
    </row>
    <row r="159" spans="1:18" x14ac:dyDescent="0.25">
      <c r="A159" s="67"/>
      <c r="B159" s="67"/>
      <c r="C159" s="67"/>
      <c r="D159" s="67"/>
      <c r="E159" s="67"/>
      <c r="F159" s="67"/>
      <c r="G159" s="67"/>
      <c r="H159" s="67"/>
      <c r="I159" s="67"/>
      <c r="J159" s="67"/>
      <c r="K159" s="67"/>
      <c r="L159" s="67"/>
      <c r="M159" s="67"/>
      <c r="N159" s="67"/>
      <c r="O159" s="67"/>
      <c r="P159" s="67"/>
      <c r="Q159" s="67"/>
      <c r="R159" s="67"/>
    </row>
    <row r="160" spans="1:18" x14ac:dyDescent="0.25">
      <c r="A160" s="67"/>
      <c r="B160" s="67"/>
      <c r="C160" s="67"/>
      <c r="D160" s="67"/>
      <c r="E160" s="67"/>
      <c r="F160" s="67"/>
      <c r="G160" s="67"/>
      <c r="H160" s="67"/>
      <c r="I160" s="67"/>
      <c r="J160" s="67"/>
      <c r="K160" s="67"/>
      <c r="L160" s="67"/>
      <c r="M160" s="67"/>
      <c r="N160" s="67"/>
      <c r="O160" s="67"/>
      <c r="P160" s="67"/>
      <c r="Q160" s="67"/>
      <c r="R160" s="67"/>
    </row>
    <row r="161" spans="1:18" x14ac:dyDescent="0.25">
      <c r="A161" s="67"/>
      <c r="B161" s="67"/>
      <c r="C161" s="67"/>
      <c r="D161" s="67"/>
      <c r="E161" s="67"/>
      <c r="F161" s="67"/>
      <c r="G161" s="67"/>
      <c r="H161" s="67"/>
      <c r="I161" s="67"/>
      <c r="J161" s="67"/>
      <c r="K161" s="67"/>
      <c r="L161" s="67"/>
      <c r="M161" s="67"/>
      <c r="N161" s="67"/>
      <c r="O161" s="67"/>
      <c r="P161" s="67"/>
      <c r="Q161" s="67"/>
      <c r="R161" s="67"/>
    </row>
    <row r="162" spans="1:18" x14ac:dyDescent="0.25">
      <c r="A162" s="67"/>
      <c r="B162" s="67"/>
      <c r="C162" s="67"/>
      <c r="D162" s="67"/>
      <c r="E162" s="67"/>
      <c r="F162" s="67"/>
      <c r="G162" s="67"/>
      <c r="H162" s="67"/>
      <c r="I162" s="67"/>
      <c r="J162" s="67"/>
      <c r="K162" s="67"/>
      <c r="L162" s="67"/>
      <c r="M162" s="67"/>
      <c r="N162" s="67"/>
      <c r="O162" s="67"/>
      <c r="P162" s="67"/>
      <c r="Q162" s="67"/>
      <c r="R162" s="67"/>
    </row>
    <row r="163" spans="1:18" x14ac:dyDescent="0.25">
      <c r="A163" s="67"/>
      <c r="B163" s="67"/>
      <c r="C163" s="67"/>
      <c r="D163" s="67"/>
      <c r="E163" s="67"/>
      <c r="F163" s="67"/>
      <c r="G163" s="67"/>
      <c r="H163" s="67"/>
      <c r="I163" s="67"/>
      <c r="J163" s="67"/>
      <c r="K163" s="67"/>
      <c r="L163" s="67"/>
      <c r="M163" s="67"/>
      <c r="N163" s="67"/>
      <c r="O163" s="67"/>
      <c r="P163" s="67"/>
      <c r="Q163" s="67"/>
      <c r="R163" s="67"/>
    </row>
    <row r="164" spans="1:18" x14ac:dyDescent="0.25">
      <c r="A164" s="67"/>
      <c r="B164" s="67"/>
      <c r="C164" s="67"/>
      <c r="D164" s="67"/>
      <c r="E164" s="67"/>
      <c r="F164" s="67"/>
      <c r="G164" s="67"/>
      <c r="H164" s="67"/>
      <c r="I164" s="67"/>
      <c r="J164" s="67"/>
      <c r="K164" s="67"/>
      <c r="L164" s="67"/>
      <c r="M164" s="67"/>
      <c r="N164" s="67"/>
      <c r="O164" s="67"/>
      <c r="P164" s="67"/>
      <c r="Q164" s="67"/>
      <c r="R164" s="67"/>
    </row>
    <row r="165" spans="1:18" x14ac:dyDescent="0.25">
      <c r="A165" s="67"/>
      <c r="B165" s="67"/>
      <c r="C165" s="67"/>
      <c r="D165" s="67"/>
      <c r="E165" s="67"/>
      <c r="F165" s="67"/>
      <c r="G165" s="67"/>
      <c r="H165" s="67"/>
      <c r="I165" s="67"/>
      <c r="J165" s="67"/>
      <c r="K165" s="67"/>
      <c r="L165" s="67"/>
      <c r="M165" s="67"/>
      <c r="N165" s="67"/>
      <c r="O165" s="67"/>
      <c r="P165" s="67"/>
      <c r="Q165" s="67"/>
      <c r="R165" s="67"/>
    </row>
    <row r="166" spans="1:18" x14ac:dyDescent="0.25">
      <c r="A166" s="67"/>
      <c r="B166" s="67"/>
      <c r="C166" s="67"/>
      <c r="D166" s="67"/>
      <c r="E166" s="67"/>
      <c r="F166" s="67"/>
      <c r="G166" s="67"/>
      <c r="H166" s="67"/>
      <c r="I166" s="67"/>
      <c r="J166" s="67"/>
      <c r="K166" s="67"/>
      <c r="L166" s="67"/>
      <c r="M166" s="67"/>
      <c r="N166" s="67"/>
      <c r="O166" s="67"/>
      <c r="P166" s="67"/>
      <c r="Q166" s="67"/>
      <c r="R166" s="67"/>
    </row>
    <row r="167" spans="1:18" x14ac:dyDescent="0.25">
      <c r="A167" s="67"/>
      <c r="B167" s="67"/>
      <c r="C167" s="67"/>
      <c r="D167" s="67"/>
      <c r="E167" s="67"/>
      <c r="F167" s="67"/>
      <c r="G167" s="67"/>
      <c r="H167" s="67"/>
      <c r="I167" s="67"/>
      <c r="J167" s="67"/>
      <c r="K167" s="67"/>
      <c r="L167" s="67"/>
      <c r="M167" s="67"/>
      <c r="N167" s="67"/>
      <c r="O167" s="67"/>
      <c r="P167" s="67"/>
      <c r="Q167" s="67"/>
      <c r="R167" s="67"/>
    </row>
    <row r="168" spans="1:18" x14ac:dyDescent="0.25">
      <c r="A168" s="67"/>
      <c r="B168" s="67"/>
      <c r="C168" s="67"/>
      <c r="D168" s="67"/>
      <c r="E168" s="67"/>
      <c r="F168" s="67"/>
      <c r="G168" s="67"/>
      <c r="H168" s="67"/>
      <c r="I168" s="67"/>
      <c r="J168" s="67"/>
      <c r="K168" s="67"/>
      <c r="L168" s="67"/>
      <c r="M168" s="67"/>
      <c r="N168" s="67"/>
      <c r="O168" s="67"/>
      <c r="P168" s="67"/>
      <c r="Q168" s="67"/>
      <c r="R168" s="67"/>
    </row>
    <row r="169" spans="1:18" x14ac:dyDescent="0.25">
      <c r="A169" s="67"/>
      <c r="B169" s="67"/>
      <c r="C169" s="67"/>
      <c r="D169" s="67"/>
      <c r="E169" s="67"/>
      <c r="F169" s="67"/>
      <c r="G169" s="67"/>
      <c r="H169" s="67"/>
      <c r="I169" s="67"/>
      <c r="J169" s="67"/>
      <c r="K169" s="67"/>
      <c r="L169" s="67"/>
      <c r="M169" s="67"/>
      <c r="N169" s="67"/>
      <c r="O169" s="67"/>
      <c r="P169" s="67"/>
      <c r="Q169" s="67"/>
      <c r="R169" s="67"/>
    </row>
    <row r="170" spans="1:18" x14ac:dyDescent="0.25">
      <c r="A170" s="67"/>
      <c r="B170" s="67"/>
      <c r="C170" s="67"/>
      <c r="D170" s="67"/>
      <c r="E170" s="67"/>
      <c r="F170" s="67"/>
      <c r="G170" s="67"/>
      <c r="H170" s="67"/>
      <c r="I170" s="67"/>
      <c r="J170" s="67"/>
      <c r="K170" s="67"/>
      <c r="L170" s="67"/>
      <c r="M170" s="67"/>
      <c r="N170" s="67"/>
      <c r="O170" s="67"/>
      <c r="P170" s="67"/>
      <c r="Q170" s="67"/>
      <c r="R170" s="67"/>
    </row>
    <row r="171" spans="1:18" x14ac:dyDescent="0.25">
      <c r="A171" s="67"/>
      <c r="B171" s="67"/>
      <c r="C171" s="67"/>
      <c r="D171" s="67"/>
      <c r="E171" s="67"/>
      <c r="F171" s="67"/>
      <c r="G171" s="67"/>
      <c r="H171" s="67"/>
      <c r="I171" s="67"/>
      <c r="J171" s="67"/>
      <c r="K171" s="67"/>
      <c r="L171" s="67"/>
      <c r="M171" s="67"/>
      <c r="N171" s="67"/>
      <c r="O171" s="67"/>
      <c r="P171" s="67"/>
      <c r="Q171" s="67"/>
      <c r="R171" s="67"/>
    </row>
    <row r="172" spans="1:18" x14ac:dyDescent="0.25">
      <c r="A172" s="67"/>
      <c r="B172" s="67"/>
      <c r="C172" s="67"/>
      <c r="D172" s="67"/>
      <c r="E172" s="67"/>
      <c r="F172" s="67"/>
      <c r="G172" s="67"/>
      <c r="H172" s="67"/>
      <c r="I172" s="67"/>
      <c r="J172" s="67"/>
      <c r="K172" s="67"/>
      <c r="L172" s="67"/>
      <c r="M172" s="67"/>
      <c r="N172" s="67"/>
      <c r="O172" s="67"/>
      <c r="P172" s="67"/>
      <c r="Q172" s="67"/>
      <c r="R172" s="67"/>
    </row>
    <row r="173" spans="1:18" x14ac:dyDescent="0.25">
      <c r="A173" s="67"/>
      <c r="B173" s="67"/>
      <c r="C173" s="67"/>
      <c r="D173" s="67"/>
      <c r="E173" s="67"/>
      <c r="F173" s="67"/>
      <c r="G173" s="67"/>
      <c r="H173" s="67"/>
      <c r="I173" s="67"/>
      <c r="J173" s="67"/>
      <c r="K173" s="67"/>
      <c r="L173" s="67"/>
      <c r="M173" s="67"/>
      <c r="N173" s="67"/>
      <c r="O173" s="67"/>
      <c r="P173" s="67"/>
      <c r="Q173" s="67"/>
      <c r="R173" s="67"/>
    </row>
    <row r="174" spans="1:18" x14ac:dyDescent="0.25">
      <c r="A174" s="67"/>
      <c r="B174" s="67"/>
      <c r="C174" s="67"/>
      <c r="D174" s="67"/>
      <c r="E174" s="67"/>
      <c r="F174" s="67"/>
      <c r="G174" s="67"/>
      <c r="H174" s="67"/>
      <c r="I174" s="67"/>
      <c r="J174" s="67"/>
      <c r="K174" s="67"/>
      <c r="L174" s="67"/>
      <c r="M174" s="67"/>
      <c r="N174" s="67"/>
      <c r="O174" s="67"/>
      <c r="P174" s="67"/>
      <c r="Q174" s="67"/>
      <c r="R174" s="67"/>
    </row>
    <row r="175" spans="1:18" x14ac:dyDescent="0.25">
      <c r="A175" s="67"/>
      <c r="B175" s="67"/>
      <c r="C175" s="67"/>
      <c r="D175" s="67"/>
      <c r="E175" s="67"/>
      <c r="F175" s="67"/>
      <c r="G175" s="67"/>
      <c r="H175" s="67"/>
      <c r="I175" s="67"/>
      <c r="J175" s="67"/>
      <c r="K175" s="67"/>
      <c r="L175" s="67"/>
      <c r="M175" s="67"/>
      <c r="N175" s="67"/>
      <c r="O175" s="67"/>
      <c r="P175" s="67"/>
      <c r="Q175" s="67"/>
      <c r="R175" s="67"/>
    </row>
    <row r="176" spans="1:18" x14ac:dyDescent="0.25">
      <c r="A176" s="67"/>
      <c r="B176" s="67"/>
      <c r="C176" s="67"/>
      <c r="D176" s="67"/>
      <c r="E176" s="67"/>
      <c r="F176" s="67"/>
      <c r="G176" s="67"/>
      <c r="H176" s="67"/>
      <c r="I176" s="67"/>
      <c r="J176" s="67"/>
      <c r="K176" s="67"/>
      <c r="L176" s="67"/>
      <c r="M176" s="67"/>
      <c r="N176" s="67"/>
      <c r="O176" s="67"/>
      <c r="P176" s="67"/>
      <c r="Q176" s="67"/>
      <c r="R176" s="67"/>
    </row>
    <row r="177" spans="1:18" x14ac:dyDescent="0.25">
      <c r="A177" s="67"/>
      <c r="B177" s="67"/>
      <c r="C177" s="67"/>
      <c r="D177" s="67"/>
      <c r="E177" s="67"/>
      <c r="F177" s="67"/>
      <c r="G177" s="67"/>
      <c r="H177" s="67"/>
      <c r="I177" s="67"/>
      <c r="J177" s="67"/>
      <c r="K177" s="67"/>
      <c r="L177" s="67"/>
      <c r="M177" s="67"/>
      <c r="N177" s="67"/>
      <c r="O177" s="67"/>
      <c r="P177" s="67"/>
      <c r="Q177" s="67"/>
      <c r="R177" s="67"/>
    </row>
    <row r="178" spans="1:18" x14ac:dyDescent="0.25">
      <c r="A178" s="67"/>
      <c r="B178" s="67"/>
      <c r="C178" s="67"/>
      <c r="D178" s="67"/>
      <c r="E178" s="67"/>
      <c r="F178" s="67"/>
      <c r="G178" s="67"/>
      <c r="H178" s="67"/>
      <c r="I178" s="67"/>
      <c r="J178" s="67"/>
      <c r="K178" s="67"/>
      <c r="L178" s="67"/>
      <c r="M178" s="67"/>
      <c r="N178" s="67"/>
      <c r="O178" s="67"/>
      <c r="P178" s="67"/>
      <c r="Q178" s="67"/>
      <c r="R178" s="67"/>
    </row>
    <row r="179" spans="1:18" x14ac:dyDescent="0.25">
      <c r="A179" s="67"/>
      <c r="B179" s="67"/>
      <c r="C179" s="67"/>
      <c r="D179" s="67"/>
      <c r="E179" s="67"/>
      <c r="F179" s="67"/>
      <c r="G179" s="67"/>
      <c r="H179" s="67"/>
      <c r="I179" s="67"/>
      <c r="J179" s="67"/>
      <c r="K179" s="67"/>
      <c r="L179" s="67"/>
      <c r="M179" s="67"/>
      <c r="N179" s="67"/>
      <c r="O179" s="67"/>
      <c r="P179" s="67"/>
      <c r="Q179" s="67"/>
      <c r="R179" s="67"/>
    </row>
    <row r="180" spans="1:18" x14ac:dyDescent="0.25">
      <c r="A180" s="67"/>
      <c r="B180" s="67"/>
      <c r="C180" s="67"/>
      <c r="D180" s="67"/>
      <c r="E180" s="67"/>
      <c r="F180" s="67"/>
      <c r="G180" s="67"/>
      <c r="H180" s="67"/>
      <c r="I180" s="67"/>
      <c r="J180" s="67"/>
      <c r="K180" s="67"/>
      <c r="L180" s="67"/>
      <c r="M180" s="67"/>
      <c r="N180" s="67"/>
      <c r="O180" s="67"/>
      <c r="P180" s="67"/>
      <c r="Q180" s="67"/>
      <c r="R180" s="67"/>
    </row>
    <row r="181" spans="1:18" x14ac:dyDescent="0.25">
      <c r="A181" s="67"/>
      <c r="B181" s="67"/>
      <c r="C181" s="67"/>
      <c r="D181" s="67"/>
      <c r="E181" s="67"/>
      <c r="F181" s="67"/>
      <c r="G181" s="67"/>
      <c r="H181" s="67"/>
      <c r="I181" s="67"/>
      <c r="J181" s="67"/>
      <c r="K181" s="67"/>
      <c r="L181" s="67"/>
      <c r="M181" s="67"/>
      <c r="N181" s="67"/>
      <c r="O181" s="67"/>
      <c r="P181" s="67"/>
      <c r="Q181" s="67"/>
      <c r="R181" s="67"/>
    </row>
    <row r="182" spans="1:18" x14ac:dyDescent="0.25">
      <c r="A182" s="67"/>
      <c r="B182" s="67"/>
      <c r="C182" s="67"/>
      <c r="D182" s="67"/>
      <c r="E182" s="67"/>
      <c r="F182" s="67"/>
      <c r="G182" s="67"/>
      <c r="H182" s="67"/>
      <c r="I182" s="67"/>
      <c r="J182" s="67"/>
      <c r="K182" s="67"/>
      <c r="L182" s="67"/>
      <c r="M182" s="67"/>
      <c r="N182" s="67"/>
      <c r="O182" s="67"/>
      <c r="P182" s="67"/>
      <c r="Q182" s="67"/>
      <c r="R182" s="67"/>
    </row>
    <row r="183" spans="1:18" x14ac:dyDescent="0.25">
      <c r="A183" s="67"/>
      <c r="B183" s="67"/>
      <c r="C183" s="67"/>
      <c r="D183" s="67"/>
      <c r="E183" s="67"/>
      <c r="F183" s="67"/>
      <c r="G183" s="67"/>
      <c r="H183" s="67"/>
      <c r="I183" s="67"/>
      <c r="J183" s="67"/>
      <c r="K183" s="67"/>
      <c r="L183" s="67"/>
      <c r="M183" s="67"/>
      <c r="N183" s="67"/>
      <c r="O183" s="67"/>
      <c r="P183" s="67"/>
      <c r="Q183" s="67"/>
      <c r="R183" s="67"/>
    </row>
    <row r="184" spans="1:18" x14ac:dyDescent="0.25">
      <c r="A184" s="67"/>
      <c r="B184" s="67"/>
      <c r="C184" s="67"/>
      <c r="D184" s="67"/>
      <c r="E184" s="67"/>
      <c r="F184" s="67"/>
      <c r="G184" s="67"/>
      <c r="H184" s="67"/>
      <c r="I184" s="67"/>
      <c r="J184" s="67"/>
      <c r="K184" s="67"/>
      <c r="L184" s="67"/>
      <c r="M184" s="67"/>
      <c r="N184" s="67"/>
      <c r="O184" s="67"/>
      <c r="P184" s="67"/>
      <c r="Q184" s="67"/>
      <c r="R184" s="67"/>
    </row>
    <row r="185" spans="1:18" x14ac:dyDescent="0.25">
      <c r="A185" s="67"/>
      <c r="B185" s="67"/>
      <c r="C185" s="67"/>
      <c r="D185" s="67"/>
      <c r="E185" s="67"/>
      <c r="F185" s="67"/>
      <c r="G185" s="67"/>
      <c r="H185" s="67"/>
      <c r="I185" s="67"/>
      <c r="J185" s="67"/>
      <c r="K185" s="67"/>
      <c r="L185" s="67"/>
      <c r="M185" s="67"/>
      <c r="N185" s="67"/>
      <c r="O185" s="67"/>
      <c r="P185" s="67"/>
      <c r="Q185" s="67"/>
      <c r="R185" s="67"/>
    </row>
    <row r="186" spans="1:18" x14ac:dyDescent="0.25">
      <c r="A186" s="67"/>
      <c r="B186" s="67"/>
      <c r="C186" s="67"/>
      <c r="D186" s="67"/>
      <c r="E186" s="67"/>
      <c r="F186" s="67"/>
      <c r="G186" s="67"/>
      <c r="H186" s="67"/>
      <c r="I186" s="67"/>
      <c r="J186" s="67"/>
      <c r="K186" s="67"/>
      <c r="L186" s="67"/>
      <c r="M186" s="67"/>
      <c r="N186" s="67"/>
      <c r="O186" s="67"/>
      <c r="P186" s="67"/>
      <c r="Q186" s="67"/>
      <c r="R186" s="67"/>
    </row>
    <row r="187" spans="1:18" x14ac:dyDescent="0.25">
      <c r="A187" s="67"/>
      <c r="B187" s="67"/>
      <c r="C187" s="67"/>
      <c r="D187" s="67"/>
      <c r="E187" s="67"/>
      <c r="F187" s="67"/>
      <c r="G187" s="67"/>
      <c r="H187" s="67"/>
      <c r="I187" s="67"/>
      <c r="J187" s="67"/>
      <c r="K187" s="67"/>
      <c r="L187" s="67"/>
      <c r="M187" s="67"/>
      <c r="N187" s="67"/>
      <c r="O187" s="67"/>
      <c r="P187" s="67"/>
      <c r="Q187" s="67"/>
      <c r="R187" s="67"/>
    </row>
    <row r="188" spans="1:18" x14ac:dyDescent="0.25">
      <c r="A188" s="67"/>
      <c r="B188" s="67"/>
      <c r="C188" s="67"/>
      <c r="D188" s="67"/>
      <c r="E188" s="67"/>
      <c r="F188" s="67"/>
      <c r="G188" s="67"/>
      <c r="H188" s="67"/>
      <c r="I188" s="67"/>
      <c r="J188" s="67"/>
      <c r="K188" s="67"/>
      <c r="L188" s="67"/>
      <c r="M188" s="67"/>
      <c r="N188" s="67"/>
      <c r="O188" s="67"/>
      <c r="P188" s="67"/>
      <c r="Q188" s="67"/>
      <c r="R188" s="67"/>
    </row>
    <row r="189" spans="1:18" x14ac:dyDescent="0.25">
      <c r="A189" s="67"/>
      <c r="B189" s="67"/>
      <c r="C189" s="67"/>
      <c r="D189" s="67"/>
      <c r="E189" s="67"/>
      <c r="F189" s="67"/>
      <c r="G189" s="67"/>
      <c r="H189" s="67"/>
      <c r="I189" s="67"/>
      <c r="J189" s="67"/>
      <c r="K189" s="67"/>
      <c r="L189" s="67"/>
      <c r="M189" s="67"/>
      <c r="N189" s="67"/>
      <c r="O189" s="67"/>
      <c r="P189" s="67"/>
      <c r="Q189" s="67"/>
      <c r="R189" s="67"/>
    </row>
    <row r="190" spans="1:18" x14ac:dyDescent="0.25">
      <c r="A190" s="67"/>
      <c r="B190" s="67"/>
      <c r="C190" s="67"/>
      <c r="D190" s="67"/>
      <c r="E190" s="67"/>
      <c r="F190" s="67"/>
      <c r="G190" s="67"/>
      <c r="H190" s="67"/>
      <c r="I190" s="67"/>
      <c r="J190" s="67"/>
      <c r="K190" s="67"/>
      <c r="L190" s="67"/>
      <c r="M190" s="67"/>
      <c r="N190" s="67"/>
      <c r="O190" s="67"/>
      <c r="P190" s="67"/>
      <c r="Q190" s="67"/>
      <c r="R190" s="67"/>
    </row>
    <row r="191" spans="1:18" x14ac:dyDescent="0.25">
      <c r="A191" s="67"/>
      <c r="B191" s="67"/>
      <c r="C191" s="67"/>
      <c r="D191" s="67"/>
      <c r="E191" s="67"/>
      <c r="F191" s="67"/>
      <c r="G191" s="67"/>
      <c r="H191" s="67"/>
      <c r="I191" s="67"/>
      <c r="J191" s="67"/>
      <c r="K191" s="67"/>
      <c r="L191" s="67"/>
      <c r="M191" s="67"/>
      <c r="N191" s="67"/>
      <c r="O191" s="67"/>
      <c r="P191" s="67"/>
      <c r="Q191" s="67"/>
      <c r="R191" s="67"/>
    </row>
    <row r="192" spans="1:18" x14ac:dyDescent="0.25">
      <c r="A192" s="67"/>
      <c r="B192" s="67"/>
      <c r="C192" s="67"/>
      <c r="D192" s="67"/>
      <c r="E192" s="67"/>
      <c r="F192" s="67"/>
      <c r="G192" s="67"/>
      <c r="H192" s="67"/>
      <c r="I192" s="67"/>
      <c r="J192" s="67"/>
      <c r="K192" s="67"/>
      <c r="L192" s="67"/>
      <c r="M192" s="67"/>
      <c r="N192" s="67"/>
      <c r="O192" s="67"/>
      <c r="P192" s="67"/>
      <c r="Q192" s="67"/>
      <c r="R192" s="67"/>
    </row>
    <row r="193" spans="1:18" x14ac:dyDescent="0.25">
      <c r="A193" s="67"/>
      <c r="B193" s="67"/>
      <c r="C193" s="67"/>
      <c r="D193" s="67"/>
      <c r="E193" s="67"/>
      <c r="F193" s="67"/>
      <c r="G193" s="67"/>
      <c r="H193" s="67"/>
      <c r="I193" s="67"/>
      <c r="J193" s="67"/>
      <c r="K193" s="67"/>
      <c r="L193" s="67"/>
      <c r="M193" s="67"/>
      <c r="N193" s="67"/>
      <c r="O193" s="67"/>
      <c r="P193" s="67"/>
      <c r="Q193" s="67"/>
      <c r="R193" s="67"/>
    </row>
    <row r="194" spans="1:18" x14ac:dyDescent="0.25">
      <c r="A194" s="67"/>
      <c r="B194" s="67"/>
      <c r="C194" s="67"/>
      <c r="D194" s="67"/>
      <c r="E194" s="67"/>
      <c r="F194" s="67"/>
      <c r="G194" s="67"/>
      <c r="H194" s="67"/>
      <c r="I194" s="67"/>
      <c r="J194" s="67"/>
      <c r="K194" s="67"/>
      <c r="L194" s="67"/>
      <c r="M194" s="67"/>
      <c r="N194" s="67"/>
      <c r="O194" s="67"/>
      <c r="P194" s="67"/>
      <c r="Q194" s="67"/>
      <c r="R194" s="67"/>
    </row>
    <row r="195" spans="1:18" x14ac:dyDescent="0.25">
      <c r="A195" s="67"/>
      <c r="B195" s="67"/>
      <c r="C195" s="67"/>
      <c r="D195" s="67"/>
      <c r="E195" s="67"/>
      <c r="F195" s="67"/>
      <c r="G195" s="67"/>
      <c r="H195" s="67"/>
      <c r="I195" s="67"/>
      <c r="J195" s="67"/>
      <c r="K195" s="67"/>
      <c r="L195" s="67"/>
      <c r="M195" s="67"/>
      <c r="N195" s="67"/>
      <c r="O195" s="67"/>
      <c r="P195" s="67"/>
      <c r="Q195" s="67"/>
      <c r="R195" s="67"/>
    </row>
    <row r="196" spans="1:18" x14ac:dyDescent="0.25">
      <c r="A196" s="67"/>
      <c r="B196" s="67"/>
      <c r="C196" s="67"/>
      <c r="D196" s="67"/>
      <c r="E196" s="67"/>
      <c r="F196" s="67"/>
      <c r="G196" s="67"/>
      <c r="H196" s="67"/>
      <c r="I196" s="67"/>
      <c r="J196" s="67"/>
      <c r="K196" s="67"/>
      <c r="L196" s="67"/>
      <c r="M196" s="67"/>
      <c r="N196" s="67"/>
      <c r="O196" s="67"/>
      <c r="P196" s="67"/>
      <c r="Q196" s="67"/>
      <c r="R196" s="67"/>
    </row>
    <row r="197" spans="1:18" x14ac:dyDescent="0.25">
      <c r="A197" s="67"/>
      <c r="B197" s="67"/>
      <c r="C197" s="67"/>
      <c r="D197" s="67"/>
      <c r="E197" s="67"/>
      <c r="F197" s="67"/>
      <c r="G197" s="67"/>
      <c r="H197" s="67"/>
      <c r="I197" s="67"/>
      <c r="J197" s="67"/>
      <c r="K197" s="67"/>
      <c r="L197" s="67"/>
      <c r="M197" s="67"/>
      <c r="N197" s="67"/>
      <c r="O197" s="67"/>
      <c r="P197" s="67"/>
      <c r="Q197" s="67"/>
      <c r="R197" s="67"/>
    </row>
    <row r="198" spans="1:18" x14ac:dyDescent="0.25">
      <c r="A198" s="67"/>
      <c r="B198" s="67"/>
      <c r="C198" s="67"/>
      <c r="D198" s="67"/>
      <c r="E198" s="67"/>
      <c r="F198" s="67"/>
      <c r="G198" s="67"/>
      <c r="H198" s="67"/>
      <c r="I198" s="67"/>
      <c r="J198" s="67"/>
      <c r="K198" s="67"/>
      <c r="L198" s="67"/>
      <c r="M198" s="67"/>
      <c r="N198" s="67"/>
      <c r="O198" s="67"/>
      <c r="P198" s="67"/>
      <c r="Q198" s="67"/>
      <c r="R198" s="67"/>
    </row>
    <row r="199" spans="1:18" x14ac:dyDescent="0.25">
      <c r="A199" s="67"/>
      <c r="B199" s="67"/>
      <c r="C199" s="67"/>
      <c r="D199" s="67"/>
      <c r="E199" s="67"/>
      <c r="F199" s="67"/>
      <c r="G199" s="67"/>
      <c r="H199" s="67"/>
      <c r="I199" s="67"/>
      <c r="J199" s="67"/>
      <c r="K199" s="67"/>
      <c r="L199" s="67"/>
      <c r="M199" s="67"/>
      <c r="N199" s="67"/>
      <c r="O199" s="67"/>
      <c r="P199" s="67"/>
      <c r="Q199" s="67"/>
      <c r="R199" s="67"/>
    </row>
    <row r="200" spans="1:18" x14ac:dyDescent="0.25">
      <c r="A200" s="67"/>
      <c r="B200" s="67"/>
      <c r="C200" s="67"/>
      <c r="D200" s="67"/>
      <c r="E200" s="67"/>
      <c r="F200" s="67"/>
      <c r="G200" s="67"/>
      <c r="H200" s="67"/>
      <c r="I200" s="67"/>
      <c r="J200" s="67"/>
      <c r="K200" s="67"/>
      <c r="L200" s="67"/>
      <c r="M200" s="67"/>
      <c r="N200" s="67"/>
      <c r="O200" s="67"/>
      <c r="P200" s="67"/>
      <c r="Q200" s="67"/>
      <c r="R200" s="67"/>
    </row>
    <row r="201" spans="1:18" x14ac:dyDescent="0.25">
      <c r="A201" s="67"/>
      <c r="B201" s="67"/>
      <c r="C201" s="67"/>
      <c r="D201" s="67"/>
      <c r="E201" s="67"/>
      <c r="F201" s="67"/>
      <c r="G201" s="67"/>
      <c r="H201" s="67"/>
      <c r="I201" s="67"/>
      <c r="J201" s="67"/>
      <c r="K201" s="67"/>
      <c r="L201" s="67"/>
      <c r="M201" s="67"/>
      <c r="N201" s="67"/>
      <c r="O201" s="67"/>
      <c r="P201" s="67"/>
      <c r="Q201" s="67"/>
      <c r="R201" s="67"/>
    </row>
    <row r="202" spans="1:18" x14ac:dyDescent="0.25">
      <c r="A202" s="67"/>
      <c r="B202" s="67"/>
      <c r="C202" s="67"/>
      <c r="D202" s="67"/>
      <c r="E202" s="67"/>
      <c r="F202" s="67"/>
      <c r="G202" s="67"/>
      <c r="H202" s="67"/>
      <c r="I202" s="67"/>
      <c r="J202" s="67"/>
      <c r="K202" s="67"/>
      <c r="L202" s="67"/>
      <c r="M202" s="67"/>
      <c r="N202" s="67"/>
      <c r="O202" s="67"/>
      <c r="P202" s="67"/>
      <c r="Q202" s="67"/>
      <c r="R202" s="67"/>
    </row>
    <row r="203" spans="1:18" x14ac:dyDescent="0.25">
      <c r="A203" s="67"/>
      <c r="B203" s="67"/>
      <c r="C203" s="67"/>
      <c r="D203" s="67"/>
      <c r="E203" s="67"/>
      <c r="F203" s="67"/>
      <c r="G203" s="67"/>
      <c r="H203" s="67"/>
      <c r="I203" s="67"/>
      <c r="J203" s="67"/>
      <c r="K203" s="67"/>
      <c r="L203" s="67"/>
      <c r="M203" s="67"/>
      <c r="N203" s="67"/>
      <c r="O203" s="67"/>
      <c r="P203" s="67"/>
      <c r="Q203" s="67"/>
      <c r="R203" s="67"/>
    </row>
    <row r="204" spans="1:18" x14ac:dyDescent="0.25">
      <c r="A204" s="67"/>
      <c r="B204" s="67"/>
      <c r="C204" s="67"/>
      <c r="D204" s="67"/>
      <c r="E204" s="67"/>
      <c r="F204" s="67"/>
      <c r="G204" s="67"/>
      <c r="H204" s="67"/>
      <c r="I204" s="67"/>
      <c r="J204" s="67"/>
      <c r="K204" s="67"/>
      <c r="L204" s="67"/>
      <c r="M204" s="67"/>
      <c r="N204" s="67"/>
      <c r="O204" s="67"/>
      <c r="P204" s="67"/>
      <c r="Q204" s="67"/>
      <c r="R204" s="67"/>
    </row>
    <row r="205" spans="1:18" x14ac:dyDescent="0.25">
      <c r="A205" s="67"/>
      <c r="B205" s="67"/>
      <c r="C205" s="67"/>
      <c r="D205" s="67"/>
      <c r="E205" s="67"/>
      <c r="F205" s="67"/>
      <c r="G205" s="67"/>
      <c r="H205" s="67"/>
      <c r="I205" s="67"/>
      <c r="J205" s="67"/>
      <c r="K205" s="67"/>
      <c r="L205" s="67"/>
      <c r="M205" s="67"/>
      <c r="N205" s="67"/>
      <c r="O205" s="67"/>
      <c r="P205" s="67"/>
      <c r="Q205" s="67"/>
      <c r="R205" s="67"/>
    </row>
    <row r="206" spans="1:18" x14ac:dyDescent="0.25">
      <c r="A206" s="67"/>
      <c r="B206" s="67"/>
      <c r="C206" s="67"/>
      <c r="D206" s="67"/>
      <c r="E206" s="67"/>
      <c r="F206" s="67"/>
      <c r="G206" s="67"/>
      <c r="H206" s="67"/>
      <c r="I206" s="67"/>
      <c r="J206" s="67"/>
      <c r="K206" s="67"/>
      <c r="L206" s="67"/>
      <c r="M206" s="67"/>
      <c r="N206" s="67"/>
      <c r="O206" s="67"/>
      <c r="P206" s="67"/>
      <c r="Q206" s="67"/>
      <c r="R206" s="67"/>
    </row>
  </sheetData>
  <sheetProtection algorithmName="SHA-512" hashValue="VvRGfWCfJrnx1bquKEPv7TB4FVBcjXmY3NRh2PpQHHK51ZzYnZsIij21FcTL+LxztNvpJJVxva2mUMVdMmmt6g==" saltValue="CBCvr5nwxqBCqABrKM6jPg==" spinCount="100000" sheet="1" objects="1" scenarios="1" insertRows="0"/>
  <mergeCells count="5">
    <mergeCell ref="B5:D5"/>
    <mergeCell ref="E5:R5"/>
    <mergeCell ref="A1:R1"/>
    <mergeCell ref="B2:Q2"/>
    <mergeCell ref="A4:R4"/>
  </mergeCells>
  <dataValidations count="7">
    <dataValidation type="list" allowBlank="1" showInputMessage="1" showErrorMessage="1" sqref="B8:B206" xr:uid="{00000000-0002-0000-0600-000000000000}">
      <formula1>"Male, Female, Prefer not to say"</formula1>
    </dataValidation>
    <dataValidation type="list" allowBlank="1" showInputMessage="1" showErrorMessage="1" sqref="C8:C206" xr:uid="{00000000-0002-0000-0600-000001000000}">
      <formula1>"Yes, No - different region, No - different country"</formula1>
    </dataValidation>
    <dataValidation type="list" allowBlank="1" showInputMessage="1" showErrorMessage="1" sqref="D8:D206" xr:uid="{00000000-0002-0000-0600-000002000000}">
      <formula1>"Yes, No"</formula1>
    </dataValidation>
    <dataValidation type="list" allowBlank="1" showInputMessage="1" showErrorMessage="1" sqref="E8:F206 J8:Q206" xr:uid="{00000000-0002-0000-0600-000003000000}">
      <formula1>"Yes, No, Unsure"</formula1>
    </dataValidation>
    <dataValidation type="list" allowBlank="1" showInputMessage="1" showErrorMessage="1" sqref="G8:H206" xr:uid="{00000000-0002-0000-0600-000004000000}">
      <formula1>"Yes, No, Sometimes"</formula1>
    </dataValidation>
    <dataValidation type="list" allowBlank="1" showInputMessage="1" showErrorMessage="1" sqref="I8:I206" xr:uid="{00000000-0002-0000-0600-000006000000}">
      <formula1>"Yes, No, No - money to family, Sometimes"</formula1>
    </dataValidation>
    <dataValidation type="list" allowBlank="1" showInputMessage="1" showErrorMessage="1" sqref="R8:R206" xr:uid="{00000000-0002-0000-0600-000007000000}">
      <formula1>"Positive, Neutral, Negative"</formula1>
    </dataValidation>
  </dataValidations>
  <hyperlinks>
    <hyperlink ref="A4:R4" r:id="rId1" display="Fill out the answers from each respondent in the yellow sections. To find instructions on best practice on issuing and using the Worker wellbeing assessment, please add see the Worker Wellbeing Assessment Gudie here: http://www.sedexelearning.com?C=1342969 " xr:uid="{CE0A68B9-07AF-49FF-B7B4-3351B58D93C0}"/>
  </hyperlinks>
  <pageMargins left="0.7" right="0.7" top="0.75" bottom="0.75" header="0.3" footer="0.3"/>
  <pageSetup paperSize="9" orientation="portrait" r:id="rId2"/>
  <ignoredErrors>
    <ignoredError sqref="E6:N6" numberStoredAsText="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Results 1 - all workers</vt:lpstr>
      <vt:lpstr>Results 2 - all workers</vt:lpstr>
      <vt:lpstr>Results by sex</vt:lpstr>
      <vt:lpstr>Results by nationality</vt:lpstr>
      <vt:lpstr>Results by contract</vt:lpstr>
      <vt:lpstr>Business KPIs</vt:lpstr>
      <vt:lpstr>Data</vt:lpstr>
      <vt:lpstr>ContractType</vt:lpstr>
      <vt:lpstr>Nationality</vt:lpstr>
      <vt:lpstr>Question1</vt:lpstr>
      <vt:lpstr>Question19</vt:lpstr>
      <vt:lpstr>Question2</vt:lpstr>
      <vt:lpstr>Question20</vt:lpstr>
      <vt:lpstr>Question21</vt:lpstr>
      <vt:lpstr>Question22</vt:lpstr>
      <vt:lpstr>Question23</vt:lpstr>
      <vt:lpstr>Question24</vt:lpstr>
      <vt:lpstr>Question25</vt:lpstr>
      <vt:lpstr>Question3</vt:lpstr>
      <vt:lpstr>Question4</vt:lpstr>
      <vt:lpstr>Sex</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Tess van den Oever</dc:creator>
  <cp:lastModifiedBy>Sophie Preisig</cp:lastModifiedBy>
  <cp:lastPrinted>2018-08-10T14:58:20Z</cp:lastPrinted>
  <dcterms:created xsi:type="dcterms:W3CDTF">2016-08-11T10:05:20Z</dcterms:created>
  <dcterms:modified xsi:type="dcterms:W3CDTF">2018-10-02T13:39:00Z</dcterms:modified>
</cp:coreProperties>
</file>